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tabRatio="929" activeTab="2"/>
  </bookViews>
  <sheets>
    <sheet name="SITFIN" sheetId="1" r:id="rId1"/>
    <sheet name="ANACT" sheetId="2" r:id="rId2"/>
    <sheet name="ANADEU" sheetId="3" r:id="rId3"/>
    <sheet name="HAC" sheetId="4" r:id="rId4"/>
    <sheet name="ACTIV" sheetId="5" r:id="rId5"/>
    <sheet name="CAMB" sheetId="6" r:id="rId6"/>
    <sheet name="FLUJO" sheetId="7" r:id="rId7"/>
    <sheet name="ANAING" sheetId="8" r:id="rId8"/>
    <sheet name="INGXFTE" sheetId="9" r:id="rId9"/>
    <sheet name="OBJGAS" sheetId="10" r:id="rId10"/>
    <sheet name="TIPGAS" sheetId="11" r:id="rId11"/>
    <sheet name="ADM" sheetId="12" r:id="rId12"/>
    <sheet name="FUNC" sheetId="13" r:id="rId13"/>
    <sheet name="PROGR" sheetId="14" r:id="rId14"/>
    <sheet name="END" sheetId="15" r:id="rId15"/>
    <sheet name="INT" sheetId="16" r:id="rId16"/>
  </sheets>
  <definedNames>
    <definedName name="_xlnm.Print_Area" localSheetId="4">ACTIV!$A$1:$L$58</definedName>
    <definedName name="_xlnm.Print_Area" localSheetId="1">ANACT!$1:$43</definedName>
    <definedName name="_xlnm.Print_Area" localSheetId="5">CAMB!$A$1:$L$60</definedName>
    <definedName name="_xlnm.Print_Area" localSheetId="0">SITFIN!$A$1:$L$71</definedName>
    <definedName name="_xlnm.Print_Titles" localSheetId="9">OBJGAS!$1:$12</definedName>
  </definedNames>
  <calcPr calcId="145621"/>
</workbook>
</file>

<file path=xl/calcChain.xml><?xml version="1.0" encoding="utf-8"?>
<calcChain xmlns="http://schemas.openxmlformats.org/spreadsheetml/2006/main">
  <c r="D10" i="16" l="1"/>
  <c r="C10" i="16"/>
  <c r="D11" i="15" l="1"/>
  <c r="D12" i="15" s="1"/>
  <c r="C11" i="15"/>
  <c r="C12" i="15" s="1"/>
  <c r="E10" i="15"/>
  <c r="E9" i="15"/>
  <c r="E11" i="15" s="1"/>
  <c r="E12" i="15" s="1"/>
  <c r="G40" i="14"/>
  <c r="J40" i="14" s="1"/>
  <c r="J39" i="14"/>
  <c r="G39" i="14"/>
  <c r="G38" i="14"/>
  <c r="J38" i="14" s="1"/>
  <c r="J37" i="14"/>
  <c r="J36" i="14" s="1"/>
  <c r="G37" i="14"/>
  <c r="I36" i="14"/>
  <c r="H36" i="14"/>
  <c r="G36" i="14"/>
  <c r="F36" i="14"/>
  <c r="E36" i="14"/>
  <c r="G35" i="14"/>
  <c r="J35" i="14" s="1"/>
  <c r="G34" i="14"/>
  <c r="J34" i="14" s="1"/>
  <c r="G33" i="14"/>
  <c r="J33" i="14" s="1"/>
  <c r="G32" i="14"/>
  <c r="J32" i="14" s="1"/>
  <c r="I31" i="14"/>
  <c r="H31" i="14"/>
  <c r="F31" i="14"/>
  <c r="E31" i="14"/>
  <c r="G30" i="14"/>
  <c r="J30" i="14" s="1"/>
  <c r="G29" i="14"/>
  <c r="J29" i="14" s="1"/>
  <c r="J28" i="14" s="1"/>
  <c r="I28" i="14"/>
  <c r="H28" i="14"/>
  <c r="G28" i="14"/>
  <c r="F28" i="14"/>
  <c r="E28" i="14"/>
  <c r="G27" i="14"/>
  <c r="J27" i="14" s="1"/>
  <c r="G26" i="14"/>
  <c r="J26" i="14" s="1"/>
  <c r="G25" i="14"/>
  <c r="J25" i="14" s="1"/>
  <c r="J24" i="14" s="1"/>
  <c r="I24" i="14"/>
  <c r="H24" i="14"/>
  <c r="G24" i="14"/>
  <c r="F24" i="14"/>
  <c r="E24" i="14"/>
  <c r="G23" i="14"/>
  <c r="J23" i="14" s="1"/>
  <c r="G22" i="14"/>
  <c r="J22" i="14" s="1"/>
  <c r="G21" i="14"/>
  <c r="J21" i="14" s="1"/>
  <c r="G20" i="14"/>
  <c r="J20" i="14" s="1"/>
  <c r="G19" i="14"/>
  <c r="J19" i="14" s="1"/>
  <c r="G18" i="14"/>
  <c r="J18" i="14" s="1"/>
  <c r="G17" i="14"/>
  <c r="J17" i="14" s="1"/>
  <c r="G16" i="14"/>
  <c r="J16" i="14" s="1"/>
  <c r="I15" i="14"/>
  <c r="H15" i="14"/>
  <c r="F15" i="14"/>
  <c r="E15" i="14"/>
  <c r="G14" i="14"/>
  <c r="J14" i="14" s="1"/>
  <c r="G13" i="14"/>
  <c r="J13" i="14" s="1"/>
  <c r="J12" i="14" s="1"/>
  <c r="I12" i="14"/>
  <c r="H12" i="14"/>
  <c r="H11" i="14" s="1"/>
  <c r="H42" i="14" s="1"/>
  <c r="F12" i="14"/>
  <c r="E12" i="14"/>
  <c r="I11" i="14"/>
  <c r="I42" i="14" s="1"/>
  <c r="F11" i="14"/>
  <c r="F42" i="14" s="1"/>
  <c r="E11" i="14"/>
  <c r="E42" i="14" s="1"/>
  <c r="J11" i="14" l="1"/>
  <c r="J42" i="14" s="1"/>
  <c r="J31" i="14"/>
  <c r="J15" i="14"/>
  <c r="G12" i="14"/>
  <c r="G15" i="14"/>
  <c r="G31" i="14"/>
  <c r="G11" i="14" l="1"/>
  <c r="G42" i="14" s="1"/>
  <c r="F45" i="13" l="1"/>
  <c r="I45" i="13" s="1"/>
  <c r="F44" i="13"/>
  <c r="I44" i="13" s="1"/>
  <c r="F43" i="13"/>
  <c r="F42" i="13"/>
  <c r="I42" i="13" s="1"/>
  <c r="H41" i="13"/>
  <c r="G41" i="13"/>
  <c r="E41" i="13"/>
  <c r="D41" i="13"/>
  <c r="F39" i="13"/>
  <c r="I39" i="13" s="1"/>
  <c r="F38" i="13"/>
  <c r="I38" i="13" s="1"/>
  <c r="F37" i="13"/>
  <c r="I37" i="13" s="1"/>
  <c r="F36" i="13"/>
  <c r="I36" i="13" s="1"/>
  <c r="F35" i="13"/>
  <c r="I35" i="13" s="1"/>
  <c r="F34" i="13"/>
  <c r="I34" i="13" s="1"/>
  <c r="F33" i="13"/>
  <c r="I33" i="13" s="1"/>
  <c r="F32" i="13"/>
  <c r="F31" i="13"/>
  <c r="I31" i="13" s="1"/>
  <c r="H30" i="13"/>
  <c r="G30" i="13"/>
  <c r="E30" i="13"/>
  <c r="D30" i="13"/>
  <c r="F28" i="13"/>
  <c r="I28" i="13" s="1"/>
  <c r="F27" i="13"/>
  <c r="I27" i="13" s="1"/>
  <c r="F26" i="13"/>
  <c r="I26" i="13" s="1"/>
  <c r="F25" i="13"/>
  <c r="I25" i="13" s="1"/>
  <c r="F24" i="13"/>
  <c r="I24" i="13" s="1"/>
  <c r="F23" i="13"/>
  <c r="F22" i="13"/>
  <c r="I22" i="13" s="1"/>
  <c r="H21" i="13"/>
  <c r="G21" i="13"/>
  <c r="E21" i="13"/>
  <c r="D21" i="13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11" i="13"/>
  <c r="G11" i="13"/>
  <c r="E11" i="13"/>
  <c r="D11" i="13"/>
  <c r="F11" i="13" l="1"/>
  <c r="F30" i="13"/>
  <c r="G47" i="13"/>
  <c r="F21" i="13"/>
  <c r="D47" i="13"/>
  <c r="H47" i="13"/>
  <c r="F41" i="13"/>
  <c r="E47" i="13"/>
  <c r="I11" i="13"/>
  <c r="I23" i="13"/>
  <c r="I21" i="13" s="1"/>
  <c r="I32" i="13"/>
  <c r="I30" i="13" s="1"/>
  <c r="I43" i="13"/>
  <c r="I41" i="13" s="1"/>
  <c r="F47" i="13" l="1"/>
  <c r="I47" i="13"/>
  <c r="H25" i="12" l="1"/>
  <c r="G25" i="12"/>
  <c r="F25" i="12"/>
  <c r="E25" i="12"/>
  <c r="D25" i="12"/>
  <c r="C25" i="12"/>
  <c r="G15" i="11" l="1"/>
  <c r="F15" i="11"/>
  <c r="D15" i="11"/>
  <c r="C15" i="11"/>
  <c r="E13" i="11"/>
  <c r="H13" i="11" s="1"/>
  <c r="H12" i="11"/>
  <c r="E12" i="11"/>
  <c r="E11" i="11"/>
  <c r="H11" i="11" s="1"/>
  <c r="H10" i="11"/>
  <c r="H15" i="11" s="1"/>
  <c r="E10" i="11"/>
  <c r="E15" i="11" s="1"/>
  <c r="F85" i="10" l="1"/>
  <c r="I85" i="10" s="1"/>
  <c r="I84" i="10"/>
  <c r="F84" i="10"/>
  <c r="F83" i="10"/>
  <c r="I83" i="10" s="1"/>
  <c r="I82" i="10"/>
  <c r="F82" i="10"/>
  <c r="F81" i="10"/>
  <c r="I81" i="10" s="1"/>
  <c r="I80" i="10"/>
  <c r="F80" i="10"/>
  <c r="F78" i="10" s="1"/>
  <c r="F79" i="10"/>
  <c r="I79" i="10" s="1"/>
  <c r="H78" i="10"/>
  <c r="G78" i="10"/>
  <c r="E78" i="10"/>
  <c r="D78" i="10"/>
  <c r="F77" i="10"/>
  <c r="I77" i="10" s="1"/>
  <c r="F76" i="10"/>
  <c r="F74" i="10" s="1"/>
  <c r="F75" i="10"/>
  <c r="I75" i="10" s="1"/>
  <c r="H74" i="10"/>
  <c r="G74" i="10"/>
  <c r="E74" i="10"/>
  <c r="D74" i="10"/>
  <c r="F73" i="10"/>
  <c r="I73" i="10" s="1"/>
  <c r="F72" i="10"/>
  <c r="I72" i="10" s="1"/>
  <c r="F71" i="10"/>
  <c r="I71" i="10" s="1"/>
  <c r="F70" i="10"/>
  <c r="I70" i="10" s="1"/>
  <c r="F69" i="10"/>
  <c r="I69" i="10" s="1"/>
  <c r="F68" i="10"/>
  <c r="F66" i="10" s="1"/>
  <c r="F67" i="10"/>
  <c r="I67" i="10" s="1"/>
  <c r="H66" i="10"/>
  <c r="G66" i="10"/>
  <c r="E66" i="10"/>
  <c r="D66" i="10"/>
  <c r="F65" i="10"/>
  <c r="I65" i="10" s="1"/>
  <c r="F64" i="10"/>
  <c r="F62" i="10" s="1"/>
  <c r="F63" i="10"/>
  <c r="I63" i="10" s="1"/>
  <c r="H62" i="10"/>
  <c r="G62" i="10"/>
  <c r="E62" i="10"/>
  <c r="D62" i="10"/>
  <c r="F61" i="10"/>
  <c r="I61" i="10" s="1"/>
  <c r="F60" i="10"/>
  <c r="I60" i="10" s="1"/>
  <c r="F59" i="10"/>
  <c r="I59" i="10" s="1"/>
  <c r="F58" i="10"/>
  <c r="I58" i="10" s="1"/>
  <c r="F57" i="10"/>
  <c r="I57" i="10" s="1"/>
  <c r="F56" i="10"/>
  <c r="I56" i="10" s="1"/>
  <c r="F55" i="10"/>
  <c r="I55" i="10" s="1"/>
  <c r="F54" i="10"/>
  <c r="F52" i="10" s="1"/>
  <c r="F53" i="10"/>
  <c r="I53" i="10" s="1"/>
  <c r="H52" i="10"/>
  <c r="G52" i="10"/>
  <c r="E52" i="10"/>
  <c r="D52" i="10"/>
  <c r="F51" i="10"/>
  <c r="I51" i="10" s="1"/>
  <c r="F50" i="10"/>
  <c r="I50" i="10" s="1"/>
  <c r="F49" i="10"/>
  <c r="I49" i="10" s="1"/>
  <c r="F48" i="10"/>
  <c r="I48" i="10" s="1"/>
  <c r="F47" i="10"/>
  <c r="I47" i="10" s="1"/>
  <c r="F46" i="10"/>
  <c r="I46" i="10" s="1"/>
  <c r="F45" i="10"/>
  <c r="I45" i="10" s="1"/>
  <c r="F44" i="10"/>
  <c r="F42" i="10" s="1"/>
  <c r="F43" i="10"/>
  <c r="I43" i="10" s="1"/>
  <c r="H42" i="10"/>
  <c r="G42" i="10"/>
  <c r="E42" i="10"/>
  <c r="E86" i="10" s="1"/>
  <c r="D42" i="10"/>
  <c r="F41" i="10"/>
  <c r="I41" i="10" s="1"/>
  <c r="F40" i="10"/>
  <c r="I40" i="10" s="1"/>
  <c r="I39" i="10"/>
  <c r="F38" i="10"/>
  <c r="I38" i="10" s="1"/>
  <c r="I37" i="10"/>
  <c r="F37" i="10"/>
  <c r="F36" i="10"/>
  <c r="I36" i="10" s="1"/>
  <c r="I35" i="10"/>
  <c r="F35" i="10"/>
  <c r="F34" i="10"/>
  <c r="F32" i="10" s="1"/>
  <c r="I33" i="10"/>
  <c r="F33" i="10"/>
  <c r="H32" i="10"/>
  <c r="G32" i="10"/>
  <c r="E32" i="10"/>
  <c r="D32" i="10"/>
  <c r="I31" i="10"/>
  <c r="F31" i="10"/>
  <c r="F30" i="10"/>
  <c r="I30" i="10" s="1"/>
  <c r="I29" i="10"/>
  <c r="F29" i="10"/>
  <c r="F28" i="10"/>
  <c r="I28" i="10" s="1"/>
  <c r="I27" i="10"/>
  <c r="F27" i="10"/>
  <c r="F26" i="10"/>
  <c r="I26" i="10" s="1"/>
  <c r="I25" i="10"/>
  <c r="F25" i="10"/>
  <c r="F24" i="10"/>
  <c r="F22" i="10" s="1"/>
  <c r="I23" i="10"/>
  <c r="F23" i="10"/>
  <c r="H22" i="10"/>
  <c r="G22" i="10"/>
  <c r="E22" i="10"/>
  <c r="D22" i="10"/>
  <c r="I21" i="10"/>
  <c r="F21" i="10"/>
  <c r="F20" i="10"/>
  <c r="I20" i="10" s="1"/>
  <c r="I19" i="10"/>
  <c r="F19" i="10"/>
  <c r="F18" i="10"/>
  <c r="I18" i="10" s="1"/>
  <c r="I17" i="10"/>
  <c r="F17" i="10"/>
  <c r="F16" i="10"/>
  <c r="F14" i="10" s="1"/>
  <c r="I15" i="10"/>
  <c r="F15" i="10"/>
  <c r="H14" i="10"/>
  <c r="H86" i="10" s="1"/>
  <c r="G14" i="10"/>
  <c r="G86" i="10" s="1"/>
  <c r="E14" i="10"/>
  <c r="D14" i="10"/>
  <c r="D86" i="10" s="1"/>
  <c r="I14" i="10" l="1"/>
  <c r="F86" i="10"/>
  <c r="I32" i="10"/>
  <c r="I78" i="10"/>
  <c r="I44" i="10"/>
  <c r="I42" i="10" s="1"/>
  <c r="I54" i="10"/>
  <c r="I52" i="10" s="1"/>
  <c r="I64" i="10"/>
  <c r="I62" i="10" s="1"/>
  <c r="I68" i="10"/>
  <c r="I66" i="10" s="1"/>
  <c r="I76" i="10"/>
  <c r="I74" i="10" s="1"/>
  <c r="I16" i="10"/>
  <c r="I24" i="10"/>
  <c r="I22" i="10" s="1"/>
  <c r="I34" i="10"/>
  <c r="I86" i="10" l="1"/>
  <c r="J34" i="9" l="1"/>
  <c r="G34" i="9"/>
  <c r="J33" i="9"/>
  <c r="I33" i="9"/>
  <c r="H33" i="9"/>
  <c r="F33" i="9"/>
  <c r="G33" i="9" s="1"/>
  <c r="J31" i="9"/>
  <c r="G31" i="9"/>
  <c r="F30" i="9"/>
  <c r="F29" i="9" s="1"/>
  <c r="F32" i="9" s="1"/>
  <c r="F35" i="9" s="1"/>
  <c r="E30" i="9"/>
  <c r="J30" i="9" s="1"/>
  <c r="J29" i="9" s="1"/>
  <c r="I29" i="9"/>
  <c r="I32" i="9" s="1"/>
  <c r="I35" i="9" s="1"/>
  <c r="H29" i="9"/>
  <c r="J28" i="9"/>
  <c r="G28" i="9"/>
  <c r="J27" i="9"/>
  <c r="G27" i="9"/>
  <c r="J26" i="9"/>
  <c r="G26" i="9"/>
  <c r="F26" i="9"/>
  <c r="I25" i="9"/>
  <c r="J25" i="9" s="1"/>
  <c r="H25" i="9"/>
  <c r="H11" i="9" s="1"/>
  <c r="F25" i="9"/>
  <c r="E25" i="9"/>
  <c r="G25" i="9" s="1"/>
  <c r="J24" i="9"/>
  <c r="G24" i="9"/>
  <c r="J23" i="9"/>
  <c r="G23" i="9"/>
  <c r="J22" i="9"/>
  <c r="I22" i="9"/>
  <c r="H22" i="9"/>
  <c r="F22" i="9"/>
  <c r="G22" i="9" s="1"/>
  <c r="E22" i="9"/>
  <c r="J21" i="9"/>
  <c r="G21" i="9"/>
  <c r="J20" i="9"/>
  <c r="I20" i="9"/>
  <c r="H20" i="9"/>
  <c r="F20" i="9"/>
  <c r="G20" i="9" s="1"/>
  <c r="E20" i="9"/>
  <c r="J19" i="9"/>
  <c r="G19" i="9"/>
  <c r="J18" i="9"/>
  <c r="I18" i="9"/>
  <c r="H18" i="9"/>
  <c r="F18" i="9"/>
  <c r="G18" i="9" s="1"/>
  <c r="E18" i="9"/>
  <c r="J17" i="9"/>
  <c r="G17" i="9"/>
  <c r="J16" i="9"/>
  <c r="I16" i="9"/>
  <c r="H16" i="9"/>
  <c r="F16" i="9"/>
  <c r="G16" i="9" s="1"/>
  <c r="E16" i="9"/>
  <c r="J15" i="9"/>
  <c r="G15" i="9"/>
  <c r="J14" i="9"/>
  <c r="I14" i="9"/>
  <c r="H14" i="9"/>
  <c r="F14" i="9"/>
  <c r="G14" i="9" s="1"/>
  <c r="J13" i="9"/>
  <c r="G13" i="9"/>
  <c r="I12" i="9"/>
  <c r="I11" i="9" s="1"/>
  <c r="H12" i="9"/>
  <c r="F12" i="9"/>
  <c r="F11" i="9" s="1"/>
  <c r="E12" i="9"/>
  <c r="G12" i="9" s="1"/>
  <c r="G11" i="9" s="1"/>
  <c r="H32" i="9" l="1"/>
  <c r="H35" i="9" s="1"/>
  <c r="J32" i="9"/>
  <c r="J35" i="9" s="1"/>
  <c r="J12" i="9"/>
  <c r="J11" i="9" s="1"/>
  <c r="E11" i="9"/>
  <c r="E29" i="9"/>
  <c r="G30" i="9"/>
  <c r="E32" i="9" l="1"/>
  <c r="E35" i="9" s="1"/>
  <c r="G29" i="9"/>
  <c r="G32" i="9" s="1"/>
  <c r="G35" i="9" s="1"/>
  <c r="J23" i="8" l="1"/>
  <c r="G23" i="8"/>
  <c r="G24" i="8" s="1"/>
  <c r="J22" i="8"/>
  <c r="J24" i="8" s="1"/>
  <c r="I22" i="8"/>
  <c r="I24" i="8" s="1"/>
  <c r="H22" i="8"/>
  <c r="H24" i="8" s="1"/>
  <c r="F22" i="8"/>
  <c r="F24" i="8" s="1"/>
  <c r="E22" i="8"/>
  <c r="E24" i="8" s="1"/>
  <c r="J21" i="8"/>
  <c r="G21" i="8"/>
  <c r="J20" i="8"/>
  <c r="G20" i="8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G13" i="8"/>
  <c r="G22" i="8" s="1"/>
  <c r="J12" i="8"/>
  <c r="G12" i="8"/>
  <c r="P37" i="7" l="1"/>
  <c r="O37" i="7"/>
  <c r="P36" i="7"/>
  <c r="O36" i="7"/>
  <c r="O43" i="7" s="1"/>
  <c r="P30" i="7"/>
  <c r="P29" i="7"/>
  <c r="O29" i="7"/>
  <c r="H27" i="7"/>
  <c r="G27" i="7"/>
  <c r="P19" i="7"/>
  <c r="O19" i="7"/>
  <c r="P14" i="7"/>
  <c r="O14" i="7"/>
  <c r="H14" i="7"/>
  <c r="G14" i="7"/>
  <c r="H46" i="7" l="1"/>
  <c r="O23" i="7"/>
  <c r="G46" i="7"/>
  <c r="O46" i="7" s="1"/>
  <c r="O49" i="7" s="1"/>
  <c r="P46" i="7"/>
  <c r="P49" i="7" s="1"/>
  <c r="P23" i="7"/>
  <c r="P43" i="7"/>
  <c r="K42" i="6" l="1"/>
  <c r="K34" i="6" s="1"/>
  <c r="J42" i="6"/>
  <c r="J34" i="6" s="1"/>
  <c r="K25" i="6"/>
  <c r="J25" i="6"/>
  <c r="F24" i="6"/>
  <c r="E24" i="6"/>
  <c r="K14" i="6"/>
  <c r="K12" i="6" s="1"/>
  <c r="J14" i="6"/>
  <c r="J12" i="6" s="1"/>
  <c r="F14" i="6"/>
  <c r="F12" i="6" s="1"/>
  <c r="E14" i="6"/>
  <c r="E12" i="6" s="1"/>
  <c r="K46" i="5" l="1"/>
  <c r="J46" i="5"/>
  <c r="K38" i="5"/>
  <c r="J38" i="5"/>
  <c r="K31" i="5"/>
  <c r="J31" i="5"/>
  <c r="K26" i="5"/>
  <c r="J26" i="5"/>
  <c r="F24" i="5"/>
  <c r="E24" i="5"/>
  <c r="F20" i="5"/>
  <c r="E20" i="5"/>
  <c r="K15" i="5"/>
  <c r="J15" i="5"/>
  <c r="K10" i="5"/>
  <c r="J10" i="5"/>
  <c r="F10" i="5"/>
  <c r="E10" i="5"/>
  <c r="K49" i="5" l="1"/>
  <c r="E31" i="5"/>
  <c r="F31" i="5"/>
  <c r="J49" i="5"/>
  <c r="J51" i="5" l="1"/>
  <c r="K51" i="5"/>
  <c r="I33" i="4" l="1"/>
  <c r="I32" i="4"/>
  <c r="I31" i="4"/>
  <c r="I30" i="4"/>
  <c r="H29" i="4"/>
  <c r="G29" i="4"/>
  <c r="G35" i="4" s="1"/>
  <c r="F29" i="4"/>
  <c r="I27" i="4"/>
  <c r="I26" i="4"/>
  <c r="I25" i="4"/>
  <c r="H24" i="4"/>
  <c r="E24" i="4"/>
  <c r="I24" i="4" s="1"/>
  <c r="G22" i="4"/>
  <c r="I20" i="4"/>
  <c r="I19" i="4"/>
  <c r="I18" i="4"/>
  <c r="I17" i="4"/>
  <c r="H16" i="4"/>
  <c r="G16" i="4"/>
  <c r="F16" i="4"/>
  <c r="F22" i="4" s="1"/>
  <c r="F35" i="4" s="1"/>
  <c r="I14" i="4"/>
  <c r="I13" i="4"/>
  <c r="I12" i="4"/>
  <c r="H11" i="4"/>
  <c r="E11" i="4"/>
  <c r="E22" i="4" s="1"/>
  <c r="I9" i="4"/>
  <c r="H22" i="4" l="1"/>
  <c r="H35" i="4" s="1"/>
  <c r="I35" i="4" s="1"/>
  <c r="I16" i="4"/>
  <c r="I29" i="4"/>
  <c r="I22" i="4"/>
  <c r="E35" i="4"/>
  <c r="I11" i="4"/>
  <c r="J28" i="3" l="1"/>
  <c r="J27" i="3" s="1"/>
  <c r="J39" i="3" s="1"/>
  <c r="I28" i="3"/>
  <c r="I27" i="3" s="1"/>
  <c r="I39" i="3" s="1"/>
  <c r="J12" i="3"/>
  <c r="J11" i="3" s="1"/>
  <c r="J24" i="3" s="1"/>
  <c r="I12" i="3"/>
  <c r="I11" i="3" s="1"/>
  <c r="I24" i="3" s="1"/>
  <c r="J43" i="3" l="1"/>
  <c r="I43" i="3"/>
  <c r="H34" i="2" l="1"/>
  <c r="I34" i="2" s="1"/>
  <c r="H33" i="2"/>
  <c r="I33" i="2" s="1"/>
  <c r="H32" i="2"/>
  <c r="I32" i="2" s="1"/>
  <c r="G31" i="2"/>
  <c r="H31" i="2" s="1"/>
  <c r="I31" i="2" s="1"/>
  <c r="H30" i="2"/>
  <c r="I30" i="2" s="1"/>
  <c r="F29" i="2"/>
  <c r="H29" i="2" s="1"/>
  <c r="I29" i="2" s="1"/>
  <c r="F28" i="2"/>
  <c r="H28" i="2" s="1"/>
  <c r="I28" i="2" s="1"/>
  <c r="H27" i="2"/>
  <c r="I27" i="2" s="1"/>
  <c r="H26" i="2"/>
  <c r="I26" i="2" s="1"/>
  <c r="E24" i="2"/>
  <c r="I22" i="2"/>
  <c r="H22" i="2"/>
  <c r="H21" i="2"/>
  <c r="I21" i="2" s="1"/>
  <c r="G20" i="2"/>
  <c r="H20" i="2" s="1"/>
  <c r="I20" i="2" s="1"/>
  <c r="H19" i="2"/>
  <c r="I19" i="2" s="1"/>
  <c r="F18" i="2"/>
  <c r="H18" i="2" s="1"/>
  <c r="I18" i="2" s="1"/>
  <c r="G17" i="2"/>
  <c r="F17" i="2"/>
  <c r="G16" i="2"/>
  <c r="G14" i="2" s="1"/>
  <c r="F16" i="2"/>
  <c r="F14" i="2"/>
  <c r="E14" i="2"/>
  <c r="H17" i="2" l="1"/>
  <c r="I17" i="2" s="1"/>
  <c r="E36" i="2"/>
  <c r="H16" i="2"/>
  <c r="H14" i="2" s="1"/>
  <c r="I24" i="2"/>
  <c r="F24" i="2"/>
  <c r="G24" i="2"/>
  <c r="G36" i="2" s="1"/>
  <c r="I16" i="2" l="1"/>
  <c r="I14" i="2" s="1"/>
  <c r="I36" i="2" s="1"/>
  <c r="F36" i="2"/>
  <c r="H24" i="2"/>
  <c r="H36" i="2" s="1"/>
  <c r="K57" i="1" l="1"/>
  <c r="J57" i="1"/>
  <c r="K49" i="1"/>
  <c r="J49" i="1"/>
  <c r="K43" i="1"/>
  <c r="J43" i="1"/>
  <c r="J62" i="1" s="1"/>
  <c r="F40" i="1"/>
  <c r="E40" i="1"/>
  <c r="K37" i="1"/>
  <c r="J37" i="1"/>
  <c r="K26" i="1"/>
  <c r="K39" i="1" s="1"/>
  <c r="J26" i="1"/>
  <c r="F25" i="1"/>
  <c r="E25" i="1"/>
  <c r="J39" i="1" l="1"/>
  <c r="K62" i="1"/>
  <c r="K64" i="1" s="1"/>
  <c r="F42" i="1"/>
  <c r="E42" i="1"/>
  <c r="J64" i="1"/>
</calcChain>
</file>

<file path=xl/sharedStrings.xml><?xml version="1.0" encoding="utf-8"?>
<sst xmlns="http://schemas.openxmlformats.org/spreadsheetml/2006/main" count="756" uniqueCount="431">
  <si>
    <t>Municipio de Apodaca Nuevo León</t>
  </si>
  <si>
    <t>Estado de Situación Financiera</t>
  </si>
  <si>
    <t>Al 30 de Septiembre de 2018 y 2017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</si>
  <si>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</si>
  <si>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</si>
  <si>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</si>
  <si>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</si>
  <si>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</si>
  <si>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</si>
  <si>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</si>
  <si>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</si>
  <si>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</si>
  <si>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</si>
  <si>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</si>
  <si>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</si>
  <si>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</si>
  <si>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</si>
  <si>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</si>
  <si>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</si>
  <si>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</si>
  <si>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</si>
  <si>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</si>
  <si>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</si>
  <si>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</si>
  <si>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</si>
  <si>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</si>
  <si>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</si>
  <si>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</si>
  <si>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</si>
  <si>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</si>
  <si>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</si>
  <si>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</si>
  <si>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</si>
  <si>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</si>
  <si>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</si>
  <si>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</si>
  <si>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</si>
  <si>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</si>
  <si>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</si>
  <si>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</si>
  <si>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</si>
  <si>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</si>
  <si>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</si>
  <si>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</si>
  <si>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</si>
  <si>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</si>
  <si>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</si>
  <si>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</si>
  <si>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</si>
  <si>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</si>
  <si>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</si>
  <si>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</si>
  <si>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</si>
  <si>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</si>
  <si>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</si>
  <si>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</si>
  <si>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</si>
  <si>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</si>
  <si>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</si>
  <si>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</si>
  <si>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</si>
  <si>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</si>
  <si>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</si>
  <si>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</si>
  <si>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</si>
  <si>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                        _______________________________________________</t>
  </si>
  <si>
    <t>___________________________________________</t>
  </si>
  <si>
    <t xml:space="preserve">                                       Lic. Oscar Alberto Cantú García</t>
  </si>
  <si>
    <t xml:space="preserve">    Ing. Jorge Armando Guajardo Elizondo</t>
  </si>
  <si>
    <t>Lic.Gustavo Javier Solis Ruiz</t>
  </si>
  <si>
    <t>Presidente Municipal</t>
  </si>
  <si>
    <t xml:space="preserve">                   Tesorero Municipal</t>
  </si>
  <si>
    <t>Síndico Primero</t>
  </si>
  <si>
    <t>Estado Analítico del Activo</t>
  </si>
  <si>
    <t>Del 1 de Enero al 30 de Septiembre de 2018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</si>
  <si>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</si>
  <si>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</si>
  <si>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</si>
  <si>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</si>
  <si>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</si>
  <si>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</si>
  <si>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</si>
  <si>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</si>
  <si>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</si>
  <si>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</si>
  <si>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TOTAL DEL  ACTIVO</t>
  </si>
  <si>
    <t>_____________________________________</t>
  </si>
  <si>
    <t>_____________________________________                 ____________________________</t>
  </si>
  <si>
    <t xml:space="preserve">                               Lic. Oscar Alberto Cantú García</t>
  </si>
  <si>
    <t xml:space="preserve">       Ing. Jorge Armando Guajardo Elizondo</t>
  </si>
  <si>
    <t xml:space="preserve">        Lic.Gustavo Javier Solis Ruiz</t>
  </si>
  <si>
    <t xml:space="preserve">               Tesorero Municipal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</si>
  <si>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</si>
  <si>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</si>
  <si>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</si>
  <si>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</si>
  <si>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 01 Enero 2018</t>
  </si>
  <si>
    <t>Saldo Final del Periodo  30 de Septiembre 2018</t>
  </si>
  <si>
    <t>DEUDA PÚBLICA</t>
  </si>
  <si>
    <t xml:space="preserve">Corto Plazo               </t>
  </si>
  <si>
    <t>Deuda Interna</t>
  </si>
  <si>
    <t>Instituciones de Crédito</t>
  </si>
  <si>
    <t>MXN</t>
  </si>
  <si>
    <t>BANORTE (CP)</t>
  </si>
  <si>
    <t>BANAMEX (CP)</t>
  </si>
  <si>
    <t>Títulos y Valores</t>
  </si>
  <si>
    <t>Arrendamientos Financieros</t>
  </si>
  <si>
    <t>Anticipo de Participaciones</t>
  </si>
  <si>
    <t>Gobierno del Estado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</si>
  <si>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</si>
  <si>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</si>
  <si>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</si>
  <si>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</si>
  <si>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</si>
  <si>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BANORTE (LP)</t>
  </si>
  <si>
    <t xml:space="preserve">                Subtotal a Largo Plazo</t>
  </si>
  <si>
    <t>Otros Pasivos</t>
  </si>
  <si>
    <t xml:space="preserve">                Total de Deuda y Otros Pasivos</t>
  </si>
  <si>
    <t>______________________________________________</t>
  </si>
  <si>
    <t xml:space="preserve">             _______________________________</t>
  </si>
  <si>
    <t>_________________________</t>
  </si>
  <si>
    <t>Lic. Oscar Alberto Cantú García</t>
  </si>
  <si>
    <t xml:space="preserve">      Tesorero Municipal</t>
  </si>
  <si>
    <t xml:space="preserve">             Síndico Primero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</si>
  <si>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</si>
  <si>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</si>
  <si>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</si>
  <si>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</si>
  <si>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</si>
  <si>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</si>
  <si>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</si>
  <si>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</si>
  <si>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</si>
  <si>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 xml:space="preserve">Variaciones de la Hacienda Pública/Patrimonio Neto del Ejercicio </t>
  </si>
  <si>
    <t>Resultados del Ejercicio (Ahorro/Desahorro)</t>
  </si>
  <si>
    <t xml:space="preserve">Revalúos  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</si>
  <si>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</si>
  <si>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</si>
  <si>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</si>
  <si>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</si>
  <si>
    <t>___________________________________________                                 _______________________________________________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</si>
  <si>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</si>
  <si>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</si>
  <si>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</si>
  <si>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</si>
  <si>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</si>
  <si>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</si>
  <si>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</si>
  <si>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</si>
  <si>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</si>
  <si>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</si>
  <si>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</si>
  <si>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</si>
  <si>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</si>
  <si>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</si>
  <si>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</si>
  <si>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</si>
  <si>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</si>
  <si>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</si>
  <si>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</si>
  <si>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</si>
  <si>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</si>
  <si>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</si>
  <si>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</si>
  <si>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</si>
  <si>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</si>
  <si>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</si>
  <si>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</si>
  <si>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</si>
  <si>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</si>
  <si>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</si>
  <si>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</si>
  <si>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</si>
  <si>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</si>
  <si>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</si>
  <si>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</si>
  <si>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</si>
  <si>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</si>
  <si>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</si>
  <si>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</si>
  <si>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</si>
  <si>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</si>
  <si>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</si>
  <si>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</si>
  <si>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</si>
  <si>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</si>
  <si>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</si>
  <si>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</si>
  <si>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</si>
  <si>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</si>
  <si>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</si>
  <si>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</si>
  <si>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</si>
  <si>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</si>
  <si>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</si>
  <si>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</si>
  <si>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                                   _____________________________________________________</t>
  </si>
  <si>
    <t>__________________________________</t>
  </si>
  <si>
    <t>Estado de Cambios en la Situación Financiera</t>
  </si>
  <si>
    <t>Del 1 de Enero al 31 de Agosto 2018</t>
  </si>
  <si>
    <t>Origen</t>
  </si>
  <si>
    <t>Aplicación</t>
  </si>
  <si>
    <t>Exceso o Insuficiencia en la Actualización de la Hacienda Pública/Patrimonio</t>
  </si>
  <si>
    <t xml:space="preserve">                                ________________________________</t>
  </si>
  <si>
    <t>________________________________</t>
  </si>
  <si>
    <t>Estado de Flujos de Efectivo</t>
  </si>
  <si>
    <t>Del 1 de enero al 30 de Septiembre de 2018 y 2017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</si>
  <si>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</si>
  <si>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</si>
  <si>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</si>
  <si>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</si>
  <si>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</si>
  <si>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</si>
  <si>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</si>
  <si>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</si>
  <si>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</si>
  <si>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</si>
  <si>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</si>
  <si>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</si>
  <si>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</si>
  <si>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</si>
  <si>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</si>
  <si>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</si>
  <si>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</si>
  <si>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</si>
  <si>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</si>
  <si>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</si>
  <si>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</si>
  <si>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</si>
  <si>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</si>
  <si>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</si>
  <si>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</si>
  <si>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</si>
  <si>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 Ingresos</t>
  </si>
  <si>
    <t>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</si>
  <si>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</si>
  <si>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</si>
  <si>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</si>
  <si>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</si>
  <si>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</si>
  <si>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</si>
  <si>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</si>
  <si>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</si>
  <si>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</si>
  <si>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</si>
  <si>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</si>
  <si>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</si>
  <si>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</si>
  <si>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</si>
  <si>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</si>
  <si>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</si>
  <si>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</si>
  <si>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</si>
  <si>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</si>
  <si>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 ingresos presupuestarios</t>
  </si>
  <si>
    <t>Otros Ingresos y Beneficios No Presupuestales</t>
  </si>
  <si>
    <t>Total</t>
  </si>
  <si>
    <t>Ingresos excedentes</t>
  </si>
  <si>
    <t>Estado Analítico de Ingresos por Fuente de Financiamiento</t>
  </si>
  <si>
    <t>Estado Analítico de Ingresos
Por Fuente de Financiamiento</t>
  </si>
  <si>
    <t>Ampliaciones y 
Reducciones</t>
  </si>
  <si>
    <t>Ingresos del Gobierno</t>
  </si>
  <si>
    <t xml:space="preserve">    Recursos Propios</t>
  </si>
  <si>
    <t xml:space="preserve">    Recursos Federal</t>
  </si>
  <si>
    <t xml:space="preserve">    Recursos Estatal</t>
  </si>
  <si>
    <t>Ingresos derivados de financiamiento</t>
  </si>
  <si>
    <t xml:space="preserve">    Financiamiento Interno</t>
  </si>
  <si>
    <t>Total de ingresos presupuestarios</t>
  </si>
  <si>
    <t>Total Ingresos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</si>
  <si>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</si>
  <si>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</si>
  <si>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</si>
  <si>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</si>
  <si>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</si>
  <si>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</si>
  <si>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</si>
  <si>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</si>
  <si>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</si>
  <si>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</si>
  <si>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</si>
  <si>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</si>
  <si>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</si>
  <si>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</si>
  <si>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</si>
  <si>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</si>
  <si>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</si>
  <si>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</si>
  <si>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</si>
  <si>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</si>
  <si>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</si>
  <si>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</si>
  <si>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</si>
  <si>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</si>
  <si>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</si>
  <si>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</si>
  <si>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</si>
  <si>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</si>
  <si>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</si>
  <si>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</si>
  <si>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</si>
  <si>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</si>
  <si>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</si>
  <si>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</si>
  <si>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</si>
  <si>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</si>
  <si>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</si>
  <si>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</si>
  <si>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</si>
  <si>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</si>
  <si>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</si>
  <si>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</si>
  <si>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</si>
  <si>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</si>
  <si>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</si>
  <si>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</si>
  <si>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</si>
  <si>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</si>
  <si>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</si>
  <si>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</si>
  <si>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</si>
  <si>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</si>
  <si>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</si>
  <si>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</si>
  <si>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</si>
  <si>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</si>
  <si>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</si>
  <si>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</si>
  <si>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</si>
  <si>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</si>
  <si>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</si>
  <si>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</si>
  <si>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>Del 1 de Enero al 30 de Septiembre 2018</t>
  </si>
  <si>
    <t>Gasto Corriente</t>
  </si>
  <si>
    <t>Gasto de Capital</t>
  </si>
  <si>
    <t>Amortización de la deuda y disminución de pasivos</t>
  </si>
  <si>
    <t>Municipio de  Apodaca Nuevo León</t>
  </si>
  <si>
    <t>Clasificación Administrativa</t>
  </si>
  <si>
    <t>CONTRALORIA Y TRANSP MPAL.</t>
  </si>
  <si>
    <t>SRIA. DEL AYUNTAMIENTO</t>
  </si>
  <si>
    <t>TESORERIA MUNICIPAL</t>
  </si>
  <si>
    <t>SECRETARIA DE ADMINISTRACION</t>
  </si>
  <si>
    <t>SRA. DE DESARROLLO SOCIAL</t>
  </si>
  <si>
    <t>SECRETARIA DE SERV.PUBLICOS</t>
  </si>
  <si>
    <t>SRIA. SEGURIDAD PUBLICA Y VIAL</t>
  </si>
  <si>
    <t>SRIA.DE FOMENTO ECONOMICO</t>
  </si>
  <si>
    <t>JEFE DE LA OFICINA EJECUTIVA</t>
  </si>
  <si>
    <t>DIF</t>
  </si>
  <si>
    <t>CONSEJERIA JURIDICA</t>
  </si>
  <si>
    <t>SRIA DES URB, O.P., ECO Y TRANSP</t>
  </si>
  <si>
    <t>PENSIONADOS Y JUBILADOS</t>
  </si>
  <si>
    <t>REPUBLICANO AYUNTAMIENTO</t>
  </si>
  <si>
    <t>DEPORTES</t>
  </si>
  <si>
    <t>Clasificación Funcional (Finalidad y Funcion)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</si>
  <si>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</si>
  <si>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</si>
  <si>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</si>
  <si>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</si>
  <si>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</si>
  <si>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</si>
  <si>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</si>
  <si>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</si>
  <si>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</si>
  <si>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</si>
  <si>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</si>
  <si>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</si>
  <si>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</si>
  <si>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</si>
  <si>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</si>
  <si>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</si>
  <si>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</si>
  <si>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</si>
  <si>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</si>
  <si>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</si>
  <si>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</si>
  <si>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</si>
  <si>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</si>
  <si>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</si>
  <si>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</si>
  <si>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</si>
  <si>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</si>
  <si>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</si>
  <si>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</si>
  <si>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</si>
  <si>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</si>
  <si>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</si>
  <si>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Clasificación Programática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</si>
  <si>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</si>
  <si>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</si>
  <si>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</si>
  <si>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</si>
  <si>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</si>
  <si>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</si>
  <si>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</si>
  <si>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</si>
  <si>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</si>
  <si>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</si>
  <si>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</si>
  <si>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</si>
  <si>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</si>
  <si>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</si>
  <si>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</si>
  <si>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</si>
  <si>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</si>
  <si>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</si>
  <si>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</si>
  <si>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</si>
  <si>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</si>
  <si>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</si>
  <si>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</si>
  <si>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</si>
  <si>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</si>
  <si>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</si>
  <si>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</si>
  <si>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</si>
  <si>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</si>
  <si>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</si>
  <si>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</si>
  <si>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</si>
  <si>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</si>
  <si>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</si>
  <si>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</si>
  <si>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</si>
  <si>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</si>
  <si>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</si>
  <si>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</si>
  <si>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BANORTE</t>
  </si>
  <si>
    <t>BANAMEX</t>
  </si>
  <si>
    <t>Total Créditos Bancarios</t>
  </si>
  <si>
    <t>Intereses de la Deuda</t>
  </si>
  <si>
    <t>Créditos Bancarios</t>
  </si>
  <si>
    <t>Total de intereses de Créditos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</si>
</sst>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(#,##0.00\)"/>
    <numFmt numFmtId="168" formatCode="#,##0.0"/>
    <numFmt numFmtId="169" formatCode="#,##0.000000000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1" tint="0.3499862666707357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</cellStyleXfs>
  <cellXfs count="628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/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right" vertical="top"/>
    </xf>
    <xf numFmtId="0" fontId="7" fillId="3" borderId="2" xfId="0" applyFont="1" applyFill="1" applyBorder="1" applyAlignment="1" applyProtection="1">
      <alignment horizontal="centerContinuous"/>
    </xf>
    <xf numFmtId="0" fontId="6" fillId="3" borderId="3" xfId="0" applyFont="1" applyFill="1" applyBorder="1" applyProtection="1"/>
    <xf numFmtId="165" fontId="7" fillId="3" borderId="0" xfId="1" applyNumberFormat="1" applyFont="1" applyFill="1" applyBorder="1" applyAlignment="1" applyProtection="1">
      <alignment horizontal="center"/>
    </xf>
    <xf numFmtId="0" fontId="6" fillId="3" borderId="5" xfId="0" applyFont="1" applyFill="1" applyBorder="1" applyProtection="1"/>
    <xf numFmtId="0" fontId="3" fillId="2" borderId="4" xfId="2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8" fillId="2" borderId="0" xfId="1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8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vertical="top"/>
    </xf>
    <xf numFmtId="4" fontId="8" fillId="2" borderId="0" xfId="1" applyNumberFormat="1" applyFont="1" applyFill="1" applyBorder="1" applyAlignment="1" applyProtection="1">
      <alignment vertical="top"/>
    </xf>
    <xf numFmtId="0" fontId="10" fillId="2" borderId="4" xfId="0" applyFont="1" applyFill="1" applyBorder="1" applyAlignment="1" applyProtection="1">
      <alignment vertical="top"/>
    </xf>
    <xf numFmtId="4" fontId="3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4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horizontal="left" vertical="top" wrapText="1"/>
    </xf>
    <xf numFmtId="4" fontId="3" fillId="2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vertical="center" wrapText="1"/>
    </xf>
    <xf numFmtId="4" fontId="8" fillId="2" borderId="0" xfId="0" applyNumberFormat="1" applyFont="1" applyFill="1" applyBorder="1" applyAlignment="1" applyProtection="1">
      <alignment vertical="center" wrapText="1"/>
    </xf>
    <xf numFmtId="4" fontId="6" fillId="2" borderId="0" xfId="0" applyNumberFormat="1" applyFont="1" applyFill="1" applyBorder="1" applyAlignment="1" applyProtection="1">
      <alignment vertical="center" wrapText="1"/>
    </xf>
    <xf numFmtId="4" fontId="11" fillId="2" borderId="0" xfId="1" applyNumberFormat="1" applyFont="1" applyFill="1" applyBorder="1" applyAlignment="1" applyProtection="1">
      <alignment vertical="top"/>
    </xf>
    <xf numFmtId="4" fontId="2" fillId="2" borderId="0" xfId="0" applyNumberFormat="1" applyFont="1" applyFill="1"/>
    <xf numFmtId="3" fontId="8" fillId="2" borderId="0" xfId="1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4" fontId="2" fillId="2" borderId="7" xfId="0" applyNumberFormat="1" applyFont="1" applyFill="1" applyBorder="1" applyAlignment="1" applyProtection="1">
      <alignment vertical="top"/>
    </xf>
    <xf numFmtId="0" fontId="2" fillId="2" borderId="8" xfId="0" applyFont="1" applyFill="1" applyBorder="1" applyProtection="1"/>
    <xf numFmtId="0" fontId="8" fillId="2" borderId="0" xfId="0" applyFont="1" applyFill="1" applyBorder="1" applyProtection="1"/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right"/>
    </xf>
    <xf numFmtId="43" fontId="8" fillId="2" borderId="0" xfId="1" applyFont="1" applyFill="1" applyBorder="1" applyAlignment="1" applyProtection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alignment horizontal="left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3" borderId="6" xfId="3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2" fillId="2" borderId="4" xfId="0" applyFont="1" applyFill="1" applyBorder="1" applyAlignment="1">
      <alignment vertical="top"/>
    </xf>
    <xf numFmtId="4" fontId="10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4" fontId="8" fillId="2" borderId="0" xfId="1" applyNumberFormat="1" applyFont="1" applyFill="1" applyBorder="1" applyAlignment="1" applyProtection="1">
      <alignment vertical="top"/>
      <protection locked="0"/>
    </xf>
    <xf numFmtId="4" fontId="8" fillId="0" borderId="0" xfId="1" applyNumberFormat="1" applyFont="1" applyFill="1" applyBorder="1" applyAlignment="1" applyProtection="1">
      <alignment vertical="top"/>
      <protection locked="0"/>
    </xf>
    <xf numFmtId="4" fontId="8" fillId="0" borderId="0" xfId="1" applyNumberFormat="1" applyFont="1" applyFill="1" applyBorder="1" applyAlignment="1">
      <alignment vertical="top"/>
    </xf>
    <xf numFmtId="4" fontId="8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4" fontId="2" fillId="2" borderId="0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0" fillId="0" borderId="0" xfId="0" applyFont="1"/>
    <xf numFmtId="0" fontId="3" fillId="2" borderId="0" xfId="3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0" fontId="7" fillId="3" borderId="9" xfId="3" applyFont="1" applyFill="1" applyBorder="1" applyAlignment="1" applyProtection="1">
      <alignment horizontal="center" vertical="center" wrapText="1"/>
    </xf>
    <xf numFmtId="0" fontId="7" fillId="3" borderId="10" xfId="3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3" applyFont="1" applyFill="1" applyBorder="1" applyAlignment="1" applyProtection="1">
      <alignment horizontal="center" vertical="center" wrapText="1"/>
    </xf>
    <xf numFmtId="0" fontId="3" fillId="2" borderId="0" xfId="2" applyNumberFormat="1" applyFont="1" applyFill="1" applyBorder="1" applyAlignment="1" applyProtection="1">
      <alignment vertical="top"/>
    </xf>
    <xf numFmtId="0" fontId="3" fillId="2" borderId="5" xfId="2" applyNumberFormat="1" applyFont="1" applyFill="1" applyBorder="1" applyAlignment="1" applyProtection="1">
      <alignment vertical="top"/>
    </xf>
    <xf numFmtId="0" fontId="10" fillId="2" borderId="4" xfId="0" applyFont="1" applyFill="1" applyBorder="1" applyAlignment="1" applyProtection="1"/>
    <xf numFmtId="0" fontId="3" fillId="2" borderId="5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167" fontId="3" fillId="2" borderId="0" xfId="0" applyNumberFormat="1" applyFont="1" applyFill="1" applyBorder="1" applyAlignment="1" applyProtection="1">
      <alignment horizontal="right" vertical="top"/>
    </xf>
    <xf numFmtId="0" fontId="10" fillId="2" borderId="5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167" fontId="8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167" fontId="3" fillId="2" borderId="0" xfId="0" applyNumberFormat="1" applyFont="1" applyFill="1" applyBorder="1" applyAlignment="1" applyProtection="1">
      <alignment horizontal="right" vertical="top"/>
      <protection locked="0"/>
    </xf>
    <xf numFmtId="168" fontId="8" fillId="2" borderId="0" xfId="0" applyNumberFormat="1" applyFont="1" applyFill="1" applyBorder="1" applyAlignment="1" applyProtection="1">
      <alignment horizontal="center" vertical="top"/>
      <protection locked="0"/>
    </xf>
    <xf numFmtId="4" fontId="8" fillId="2" borderId="0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4" fontId="3" fillId="2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</xf>
    <xf numFmtId="167" fontId="3" fillId="0" borderId="0" xfId="0" applyNumberFormat="1" applyFont="1" applyFill="1" applyBorder="1" applyAlignment="1" applyProtection="1">
      <alignment horizontal="right" vertical="top"/>
      <protection locked="0"/>
    </xf>
    <xf numFmtId="0" fontId="10" fillId="2" borderId="6" xfId="0" applyFont="1" applyFill="1" applyBorder="1" applyAlignment="1" applyProtection="1"/>
    <xf numFmtId="0" fontId="3" fillId="2" borderId="7" xfId="0" applyFont="1" applyFill="1" applyBorder="1" applyAlignment="1" applyProtection="1">
      <alignment vertical="top"/>
    </xf>
    <xf numFmtId="3" fontId="3" fillId="2" borderId="7" xfId="0" applyNumberFormat="1" applyFont="1" applyFill="1" applyBorder="1" applyAlignment="1" applyProtection="1">
      <alignment horizontal="center" vertical="top"/>
    </xf>
    <xf numFmtId="167" fontId="3" fillId="2" borderId="7" xfId="0" applyNumberFormat="1" applyFont="1" applyFill="1" applyBorder="1" applyAlignment="1" applyProtection="1">
      <alignment horizontal="right" vertical="top"/>
    </xf>
    <xf numFmtId="0" fontId="10" fillId="2" borderId="8" xfId="0" applyFont="1" applyFill="1" applyBorder="1" applyAlignment="1" applyProtection="1">
      <alignment vertical="top"/>
    </xf>
    <xf numFmtId="0" fontId="0" fillId="0" borderId="0" xfId="0" applyFont="1" applyBorder="1"/>
    <xf numFmtId="167" fontId="3" fillId="2" borderId="0" xfId="0" applyNumberFormat="1" applyFont="1" applyFill="1" applyBorder="1" applyAlignment="1" applyProtection="1">
      <alignment vertical="top"/>
    </xf>
    <xf numFmtId="0" fontId="3" fillId="2" borderId="0" xfId="3" applyFont="1" applyFill="1" applyBorder="1" applyAlignment="1" applyProtection="1">
      <alignment horizontal="center"/>
    </xf>
    <xf numFmtId="4" fontId="0" fillId="0" borderId="0" xfId="0" applyNumberFormat="1"/>
    <xf numFmtId="165" fontId="7" fillId="3" borderId="9" xfId="1" applyNumberFormat="1" applyFont="1" applyFill="1" applyBorder="1" applyAlignment="1">
      <alignment horizontal="center" vertical="center" wrapText="1"/>
    </xf>
    <xf numFmtId="165" fontId="7" fillId="3" borderId="10" xfId="1" applyNumberFormat="1" applyFont="1" applyFill="1" applyBorder="1" applyAlignment="1">
      <alignment horizontal="center" vertical="center" wrapText="1"/>
    </xf>
    <xf numFmtId="165" fontId="7" fillId="3" borderId="11" xfId="1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14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>
      <alignment vertical="top" wrapText="1"/>
    </xf>
    <xf numFmtId="4" fontId="10" fillId="2" borderId="12" xfId="0" applyNumberFormat="1" applyFont="1" applyFill="1" applyBorder="1" applyAlignment="1" applyProtection="1">
      <alignment horizontal="right" vertical="top"/>
      <protection locked="0"/>
    </xf>
    <xf numFmtId="4" fontId="10" fillId="2" borderId="12" xfId="0" applyNumberFormat="1" applyFont="1" applyFill="1" applyBorder="1" applyAlignment="1" applyProtection="1">
      <alignment horizontal="right" vertical="top"/>
    </xf>
    <xf numFmtId="0" fontId="10" fillId="2" borderId="6" xfId="0" applyFont="1" applyFill="1" applyBorder="1" applyAlignment="1">
      <alignment vertical="top"/>
    </xf>
    <xf numFmtId="0" fontId="3" fillId="2" borderId="8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4" fontId="2" fillId="2" borderId="10" xfId="0" applyNumberFormat="1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/>
    <xf numFmtId="0" fontId="10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</xf>
    <xf numFmtId="4" fontId="10" fillId="2" borderId="0" xfId="0" applyNumberFormat="1" applyFont="1" applyFill="1" applyBorder="1" applyAlignment="1" applyProtection="1">
      <alignment horizontal="right" vertical="top"/>
    </xf>
    <xf numFmtId="4" fontId="10" fillId="2" borderId="12" xfId="0" applyNumberFormat="1" applyFont="1" applyFill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/>
    </xf>
    <xf numFmtId="0" fontId="3" fillId="2" borderId="0" xfId="3" applyFont="1" applyFill="1" applyBorder="1" applyAlignment="1"/>
    <xf numFmtId="0" fontId="15" fillId="2" borderId="0" xfId="3" applyFont="1" applyFill="1" applyBorder="1" applyAlignment="1"/>
    <xf numFmtId="0" fontId="10" fillId="2" borderId="0" xfId="0" applyFont="1" applyFill="1" applyBorder="1" applyAlignment="1"/>
    <xf numFmtId="0" fontId="16" fillId="2" borderId="0" xfId="0" applyFont="1" applyFill="1" applyBorder="1" applyAlignment="1"/>
    <xf numFmtId="0" fontId="3" fillId="2" borderId="0" xfId="3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165" fontId="7" fillId="3" borderId="10" xfId="1" applyNumberFormat="1" applyFont="1" applyFill="1" applyBorder="1" applyAlignment="1">
      <alignment horizontal="center" vertical="center"/>
    </xf>
    <xf numFmtId="0" fontId="7" fillId="3" borderId="10" xfId="3" applyFont="1" applyFill="1" applyBorder="1" applyAlignment="1">
      <alignment horizontal="center" vertical="center"/>
    </xf>
    <xf numFmtId="0" fontId="7" fillId="3" borderId="11" xfId="3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3" fillId="2" borderId="0" xfId="3" applyFont="1" applyFill="1" applyBorder="1" applyAlignment="1">
      <alignment vertical="center"/>
    </xf>
    <xf numFmtId="0" fontId="2" fillId="2" borderId="5" xfId="0" applyFont="1" applyFill="1" applyBorder="1"/>
    <xf numFmtId="0" fontId="3" fillId="2" borderId="4" xfId="0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0" fontId="2" fillId="2" borderId="5" xfId="0" applyFont="1" applyFill="1" applyBorder="1" applyAlignment="1"/>
    <xf numFmtId="0" fontId="3" fillId="2" borderId="4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4" fontId="2" fillId="2" borderId="7" xfId="0" applyNumberFormat="1" applyFont="1" applyFill="1" applyBorder="1"/>
    <xf numFmtId="0" fontId="2" fillId="2" borderId="7" xfId="0" applyFont="1" applyFill="1" applyBorder="1" applyAlignment="1"/>
    <xf numFmtId="0" fontId="2" fillId="2" borderId="8" xfId="0" applyFont="1" applyFill="1" applyBorder="1"/>
    <xf numFmtId="0" fontId="8" fillId="2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Alignment="1">
      <alignment wrapText="1"/>
    </xf>
    <xf numFmtId="0" fontId="0" fillId="0" borderId="0" xfId="0" applyBorder="1"/>
    <xf numFmtId="0" fontId="3" fillId="2" borderId="0" xfId="3" applyFont="1" applyFill="1" applyBorder="1" applyAlignment="1">
      <alignment horizontal="centerContinuous"/>
    </xf>
    <xf numFmtId="0" fontId="19" fillId="3" borderId="9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top"/>
    </xf>
    <xf numFmtId="4" fontId="13" fillId="2" borderId="0" xfId="3" applyNumberFormat="1" applyFont="1" applyFill="1" applyBorder="1" applyAlignment="1">
      <alignment horizontal="center"/>
    </xf>
    <xf numFmtId="3" fontId="2" fillId="2" borderId="0" xfId="0" applyNumberFormat="1" applyFont="1" applyFill="1" applyBorder="1"/>
    <xf numFmtId="3" fontId="0" fillId="0" borderId="0" xfId="0" applyNumberFormat="1"/>
    <xf numFmtId="4" fontId="2" fillId="2" borderId="5" xfId="0" applyNumberFormat="1" applyFont="1" applyFill="1" applyBorder="1"/>
    <xf numFmtId="3" fontId="2" fillId="2" borderId="0" xfId="0" applyNumberFormat="1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4" fontId="8" fillId="2" borderId="0" xfId="1" applyNumberFormat="1" applyFont="1" applyFill="1" applyBorder="1" applyAlignment="1" applyProtection="1">
      <alignment horizontal="right" vertical="top" wrapText="1"/>
      <protection locked="0"/>
    </xf>
    <xf numFmtId="4" fontId="8" fillId="0" borderId="0" xfId="1" applyNumberFormat="1" applyFont="1" applyFill="1" applyBorder="1" applyAlignment="1" applyProtection="1">
      <alignment horizontal="right" vertical="top" wrapText="1"/>
      <protection locked="0"/>
    </xf>
    <xf numFmtId="4" fontId="13" fillId="2" borderId="0" xfId="3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vertical="top"/>
    </xf>
    <xf numFmtId="0" fontId="8" fillId="2" borderId="7" xfId="0" applyFont="1" applyFill="1" applyBorder="1"/>
    <xf numFmtId="43" fontId="8" fillId="2" borderId="7" xfId="1" applyFont="1" applyFill="1" applyBorder="1"/>
    <xf numFmtId="0" fontId="8" fillId="2" borderId="7" xfId="0" applyFont="1" applyFill="1" applyBorder="1" applyAlignment="1">
      <alignment vertical="center" wrapText="1"/>
    </xf>
    <xf numFmtId="43" fontId="8" fillId="2" borderId="8" xfId="1" applyFont="1" applyFill="1" applyBorder="1"/>
    <xf numFmtId="0" fontId="8" fillId="2" borderId="0" xfId="0" applyFont="1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2" fillId="2" borderId="0" xfId="0" applyFont="1" applyFill="1" applyBorder="1" applyAlignment="1">
      <alignment horizontal="centerContinuous"/>
    </xf>
    <xf numFmtId="0" fontId="20" fillId="2" borderId="0" xfId="3" applyFont="1" applyFill="1" applyBorder="1" applyAlignment="1">
      <alignment horizontal="center"/>
    </xf>
    <xf numFmtId="0" fontId="20" fillId="2" borderId="0" xfId="3" applyFont="1" applyFill="1" applyBorder="1" applyAlignment="1"/>
    <xf numFmtId="0" fontId="3" fillId="2" borderId="0" xfId="3" applyFont="1" applyFill="1" applyBorder="1" applyAlignment="1">
      <alignment horizontal="center" vertical="top"/>
    </xf>
    <xf numFmtId="0" fontId="8" fillId="2" borderId="0" xfId="3" applyFont="1" applyFill="1" applyBorder="1" applyAlignment="1">
      <alignment horizontal="centerContinuous" vertical="center"/>
    </xf>
    <xf numFmtId="0" fontId="8" fillId="2" borderId="0" xfId="3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/>
    <xf numFmtId="0" fontId="8" fillId="2" borderId="0" xfId="3" applyFont="1" applyFill="1" applyBorder="1" applyAlignment="1">
      <alignment vertical="top"/>
    </xf>
    <xf numFmtId="3" fontId="8" fillId="2" borderId="0" xfId="3" applyNumberFormat="1" applyFont="1" applyFill="1" applyBorder="1" applyAlignment="1">
      <alignment vertical="top"/>
    </xf>
    <xf numFmtId="4" fontId="3" fillId="2" borderId="0" xfId="3" applyNumberFormat="1" applyFont="1" applyFill="1" applyBorder="1" applyAlignment="1">
      <alignment vertical="top"/>
    </xf>
    <xf numFmtId="4" fontId="3" fillId="2" borderId="0" xfId="3" applyNumberFormat="1" applyFont="1" applyFill="1" applyBorder="1" applyAlignment="1" applyProtection="1">
      <alignment vertical="top"/>
      <protection locked="0"/>
    </xf>
    <xf numFmtId="43" fontId="2" fillId="0" borderId="0" xfId="0" applyNumberFormat="1" applyFont="1"/>
    <xf numFmtId="4" fontId="8" fillId="2" borderId="0" xfId="3" applyNumberFormat="1" applyFont="1" applyFill="1" applyBorder="1" applyAlignment="1" applyProtection="1">
      <alignment vertical="top"/>
      <protection locked="0"/>
    </xf>
    <xf numFmtId="0" fontId="8" fillId="2" borderId="0" xfId="3" applyFont="1" applyFill="1" applyBorder="1" applyAlignment="1">
      <alignment horizontal="left" vertical="top"/>
    </xf>
    <xf numFmtId="4" fontId="8" fillId="0" borderId="0" xfId="3" applyNumberFormat="1" applyFont="1" applyFill="1" applyBorder="1" applyAlignment="1" applyProtection="1">
      <alignment vertical="top"/>
      <protection locked="0"/>
    </xf>
    <xf numFmtId="4" fontId="8" fillId="2" borderId="0" xfId="3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2" fontId="2" fillId="0" borderId="0" xfId="0" applyNumberFormat="1" applyFont="1"/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" fontId="3" fillId="2" borderId="0" xfId="3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3" fillId="2" borderId="0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>
      <alignment horizontal="left" vertical="top" wrapText="1"/>
    </xf>
    <xf numFmtId="4" fontId="3" fillId="2" borderId="0" xfId="3" applyNumberFormat="1" applyFont="1" applyFill="1" applyBorder="1" applyAlignment="1" applyProtection="1">
      <alignment horizontal="right" vertical="top" wrapText="1"/>
      <protection locked="0"/>
    </xf>
    <xf numFmtId="168" fontId="3" fillId="2" borderId="0" xfId="3" applyNumberFormat="1" applyFont="1" applyFill="1" applyBorder="1" applyAlignment="1">
      <alignment horizontal="right" vertical="top" wrapText="1"/>
    </xf>
    <xf numFmtId="4" fontId="3" fillId="2" borderId="0" xfId="3" applyNumberFormat="1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>
      <alignment vertical="top"/>
    </xf>
    <xf numFmtId="0" fontId="3" fillId="2" borderId="7" xfId="3" applyFont="1" applyFill="1" applyBorder="1" applyAlignment="1">
      <alignment vertical="top"/>
    </xf>
    <xf numFmtId="3" fontId="8" fillId="2" borderId="7" xfId="3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169" fontId="2" fillId="2" borderId="0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2" fillId="2" borderId="0" xfId="0" applyFont="1" applyFill="1" applyBorder="1" applyAlignment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22" fillId="2" borderId="0" xfId="5" applyFont="1" applyFill="1"/>
    <xf numFmtId="0" fontId="23" fillId="2" borderId="0" xfId="0" applyFont="1" applyFill="1"/>
    <xf numFmtId="0" fontId="22" fillId="2" borderId="0" xfId="5" applyFont="1" applyFill="1" applyAlignment="1">
      <alignment horizontal="center"/>
    </xf>
    <xf numFmtId="37" fontId="3" fillId="4" borderId="13" xfId="1" applyNumberFormat="1" applyFont="1" applyFill="1" applyBorder="1" applyAlignment="1" applyProtection="1">
      <alignment horizontal="center" vertical="center"/>
    </xf>
    <xf numFmtId="37" fontId="3" fillId="4" borderId="13" xfId="1" applyNumberFormat="1" applyFont="1" applyFill="1" applyBorder="1" applyAlignment="1" applyProtection="1">
      <alignment horizontal="center" wrapText="1"/>
    </xf>
    <xf numFmtId="37" fontId="3" fillId="4" borderId="13" xfId="1" applyNumberFormat="1" applyFont="1" applyFill="1" applyBorder="1" applyAlignment="1" applyProtection="1">
      <alignment horizontal="center"/>
    </xf>
    <xf numFmtId="0" fontId="24" fillId="2" borderId="1" xfId="5" applyFont="1" applyFill="1" applyBorder="1"/>
    <xf numFmtId="0" fontId="24" fillId="2" borderId="2" xfId="5" applyFont="1" applyFill="1" applyBorder="1"/>
    <xf numFmtId="0" fontId="24" fillId="2" borderId="3" xfId="5" applyFont="1" applyFill="1" applyBorder="1"/>
    <xf numFmtId="0" fontId="24" fillId="2" borderId="3" xfId="5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/>
    </xf>
    <xf numFmtId="4" fontId="24" fillId="2" borderId="5" xfId="6" applyNumberFormat="1" applyFont="1" applyFill="1" applyBorder="1" applyAlignment="1" applyProtection="1">
      <alignment horizontal="right" vertical="center"/>
      <protection locked="0"/>
    </xf>
    <xf numFmtId="4" fontId="24" fillId="2" borderId="5" xfId="6" applyNumberFormat="1" applyFont="1" applyFill="1" applyBorder="1" applyAlignment="1" applyProtection="1">
      <alignment horizontal="right" vertical="center"/>
    </xf>
    <xf numFmtId="4" fontId="27" fillId="4" borderId="13" xfId="5" applyNumberFormat="1" applyFont="1" applyFill="1" applyBorder="1" applyAlignment="1" applyProtection="1">
      <alignment horizontal="right"/>
    </xf>
    <xf numFmtId="0" fontId="24" fillId="2" borderId="6" xfId="5" applyFont="1" applyFill="1" applyBorder="1" applyAlignment="1">
      <alignment horizontal="left" vertical="center"/>
    </xf>
    <xf numFmtId="0" fontId="24" fillId="2" borderId="7" xfId="5" applyFont="1" applyFill="1" applyBorder="1" applyAlignment="1">
      <alignment horizontal="center" vertical="center"/>
    </xf>
    <xf numFmtId="0" fontId="24" fillId="2" borderId="8" xfId="5" applyFont="1" applyFill="1" applyBorder="1" applyAlignment="1">
      <alignment wrapText="1"/>
    </xf>
    <xf numFmtId="4" fontId="24" fillId="2" borderId="8" xfId="6" applyNumberFormat="1" applyFont="1" applyFill="1" applyBorder="1" applyAlignment="1">
      <alignment horizontal="right"/>
    </xf>
    <xf numFmtId="4" fontId="24" fillId="2" borderId="5" xfId="6" applyNumberFormat="1" applyFont="1" applyFill="1" applyBorder="1" applyAlignment="1" applyProtection="1">
      <alignment horizontal="right"/>
      <protection locked="0"/>
    </xf>
    <xf numFmtId="4" fontId="24" fillId="2" borderId="5" xfId="6" applyNumberFormat="1" applyFont="1" applyFill="1" applyBorder="1" applyAlignment="1" applyProtection="1">
      <alignment horizontal="right"/>
    </xf>
    <xf numFmtId="0" fontId="27" fillId="4" borderId="9" xfId="5" applyFont="1" applyFill="1" applyBorder="1" applyAlignment="1">
      <alignment horizontal="centerContinuous"/>
    </xf>
    <xf numFmtId="0" fontId="27" fillId="4" borderId="10" xfId="5" applyFont="1" applyFill="1" applyBorder="1" applyAlignment="1">
      <alignment horizontal="centerContinuous"/>
    </xf>
    <xf numFmtId="0" fontId="27" fillId="4" borderId="11" xfId="5" applyFont="1" applyFill="1" applyBorder="1" applyAlignment="1">
      <alignment horizontal="left" wrapText="1"/>
    </xf>
    <xf numFmtId="0" fontId="0" fillId="4" borderId="6" xfId="0" applyFill="1" applyBorder="1"/>
    <xf numFmtId="0" fontId="0" fillId="4" borderId="7" xfId="0" applyFill="1" applyBorder="1"/>
    <xf numFmtId="0" fontId="28" fillId="4" borderId="7" xfId="0" applyFont="1" applyFill="1" applyBorder="1"/>
    <xf numFmtId="37" fontId="3" fillId="5" borderId="13" xfId="1" applyNumberFormat="1" applyFont="1" applyFill="1" applyBorder="1" applyAlignment="1" applyProtection="1">
      <alignment horizontal="center" vertical="center"/>
    </xf>
    <xf numFmtId="37" fontId="3" fillId="5" borderId="13" xfId="1" applyNumberFormat="1" applyFont="1" applyFill="1" applyBorder="1" applyAlignment="1" applyProtection="1">
      <alignment horizontal="center" wrapText="1"/>
    </xf>
    <xf numFmtId="37" fontId="3" fillId="5" borderId="13" xfId="1" applyNumberFormat="1" applyFont="1" applyFill="1" applyBorder="1" applyAlignment="1" applyProtection="1">
      <alignment horizontal="center"/>
    </xf>
    <xf numFmtId="0" fontId="29" fillId="2" borderId="1" xfId="5" applyFont="1" applyFill="1" applyBorder="1"/>
    <xf numFmtId="0" fontId="29" fillId="2" borderId="2" xfId="5" applyFont="1" applyFill="1" applyBorder="1"/>
    <xf numFmtId="0" fontId="29" fillId="2" borderId="3" xfId="5" applyFont="1" applyFill="1" applyBorder="1"/>
    <xf numFmtId="4" fontId="29" fillId="2" borderId="14" xfId="5" applyNumberFormat="1" applyFont="1" applyFill="1" applyBorder="1" applyAlignment="1">
      <alignment horizontal="center"/>
    </xf>
    <xf numFmtId="44" fontId="30" fillId="6" borderId="4" xfId="4" applyFont="1" applyFill="1" applyBorder="1" applyAlignment="1">
      <alignment horizontal="left"/>
    </xf>
    <xf numFmtId="44" fontId="30" fillId="6" borderId="0" xfId="4" applyFont="1" applyFill="1" applyBorder="1" applyAlignment="1">
      <alignment horizontal="left"/>
    </xf>
    <xf numFmtId="44" fontId="31" fillId="6" borderId="5" xfId="4" applyFont="1" applyFill="1" applyBorder="1"/>
    <xf numFmtId="4" fontId="30" fillId="6" borderId="16" xfId="4" applyNumberFormat="1" applyFont="1" applyFill="1" applyBorder="1" applyAlignment="1">
      <alignment horizontal="right"/>
    </xf>
    <xf numFmtId="44" fontId="1" fillId="0" borderId="0" xfId="4" applyFont="1"/>
    <xf numFmtId="44" fontId="30" fillId="2" borderId="4" xfId="4" applyFont="1" applyFill="1" applyBorder="1" applyAlignment="1">
      <alignment horizontal="center" vertical="center"/>
    </xf>
    <xf numFmtId="4" fontId="32" fillId="2" borderId="16" xfId="4" applyNumberFormat="1" applyFont="1" applyFill="1" applyBorder="1" applyAlignment="1" applyProtection="1">
      <alignment horizontal="right" vertical="center" wrapText="1"/>
      <protection locked="0"/>
    </xf>
    <xf numFmtId="4" fontId="32" fillId="2" borderId="16" xfId="4" applyNumberFormat="1" applyFont="1" applyFill="1" applyBorder="1" applyAlignment="1">
      <alignment horizontal="right" vertical="center" wrapText="1"/>
    </xf>
    <xf numFmtId="44" fontId="21" fillId="0" borderId="0" xfId="4" applyFont="1"/>
    <xf numFmtId="44" fontId="29" fillId="2" borderId="4" xfId="4" applyFont="1" applyFill="1" applyBorder="1" applyAlignment="1">
      <alignment horizontal="center" vertical="center"/>
    </xf>
    <xf numFmtId="44" fontId="33" fillId="2" borderId="0" xfId="4" applyFont="1" applyFill="1" applyBorder="1" applyAlignment="1">
      <alignment horizontal="left" vertical="center"/>
    </xf>
    <xf numFmtId="44" fontId="33" fillId="2" borderId="5" xfId="4" applyFont="1" applyFill="1" applyBorder="1" applyAlignment="1">
      <alignment horizontal="left" vertical="center" wrapText="1"/>
    </xf>
    <xf numFmtId="4" fontId="33" fillId="2" borderId="16" xfId="4" applyNumberFormat="1" applyFont="1" applyFill="1" applyBorder="1" applyAlignment="1" applyProtection="1">
      <alignment horizontal="right" vertical="center" wrapText="1"/>
      <protection locked="0"/>
    </xf>
    <xf numFmtId="4" fontId="33" fillId="2" borderId="16" xfId="4" applyNumberFormat="1" applyFont="1" applyFill="1" applyBorder="1" applyAlignment="1">
      <alignment horizontal="right" vertical="center" wrapText="1"/>
    </xf>
    <xf numFmtId="44" fontId="33" fillId="2" borderId="5" xfId="4" applyFont="1" applyFill="1" applyBorder="1" applyAlignment="1">
      <alignment vertical="center" wrapText="1"/>
    </xf>
    <xf numFmtId="4" fontId="33" fillId="0" borderId="16" xfId="4" applyNumberFormat="1" applyFont="1" applyFill="1" applyBorder="1" applyAlignment="1">
      <alignment horizontal="right" vertical="center" wrapText="1"/>
    </xf>
    <xf numFmtId="44" fontId="29" fillId="6" borderId="0" xfId="4" applyFont="1" applyFill="1" applyBorder="1" applyAlignment="1">
      <alignment horizontal="center" vertical="center"/>
    </xf>
    <xf numFmtId="44" fontId="33" fillId="6" borderId="5" xfId="4" applyFont="1" applyFill="1" applyBorder="1" applyAlignment="1">
      <alignment vertical="center" wrapText="1"/>
    </xf>
    <xf numFmtId="4" fontId="32" fillId="6" borderId="16" xfId="4" applyNumberFormat="1" applyFont="1" applyFill="1" applyBorder="1" applyAlignment="1">
      <alignment horizontal="right" vertical="center" wrapText="1"/>
    </xf>
    <xf numFmtId="44" fontId="30" fillId="4" borderId="9" xfId="4" applyFont="1" applyFill="1" applyBorder="1" applyAlignment="1">
      <alignment horizontal="center"/>
    </xf>
    <xf numFmtId="44" fontId="30" fillId="4" borderId="10" xfId="4" applyFont="1" applyFill="1" applyBorder="1" applyAlignment="1">
      <alignment horizontal="center"/>
    </xf>
    <xf numFmtId="44" fontId="30" fillId="4" borderId="11" xfId="4" applyFont="1" applyFill="1" applyBorder="1" applyAlignment="1">
      <alignment horizontal="left" wrapText="1" indent="1"/>
    </xf>
    <xf numFmtId="4" fontId="30" fillId="4" borderId="13" xfId="4" applyNumberFormat="1" applyFont="1" applyFill="1" applyBorder="1" applyAlignment="1">
      <alignment horizontal="right"/>
    </xf>
    <xf numFmtId="44" fontId="34" fillId="2" borderId="0" xfId="4" applyFont="1" applyFill="1" applyBorder="1"/>
    <xf numFmtId="44" fontId="32" fillId="2" borderId="5" xfId="4" applyFont="1" applyFill="1" applyBorder="1" applyAlignment="1">
      <alignment vertical="center" wrapText="1"/>
    </xf>
    <xf numFmtId="0" fontId="23" fillId="4" borderId="2" xfId="0" applyFont="1" applyFill="1" applyBorder="1" applyAlignment="1">
      <alignment vertical="top" wrapText="1"/>
    </xf>
    <xf numFmtId="4" fontId="23" fillId="4" borderId="2" xfId="0" applyNumberFormat="1" applyFont="1" applyFill="1" applyBorder="1" applyAlignment="1">
      <alignment vertical="top" wrapText="1"/>
    </xf>
    <xf numFmtId="0" fontId="36" fillId="2" borderId="0" xfId="0" applyFont="1" applyFill="1"/>
    <xf numFmtId="0" fontId="31" fillId="2" borderId="0" xfId="0" applyFont="1" applyFill="1"/>
    <xf numFmtId="4" fontId="31" fillId="2" borderId="0" xfId="0" applyNumberFormat="1" applyFont="1" applyFill="1"/>
    <xf numFmtId="4" fontId="27" fillId="2" borderId="5" xfId="6" applyNumberFormat="1" applyFont="1" applyFill="1" applyBorder="1" applyAlignment="1">
      <alignment horizontal="right" vertical="center"/>
    </xf>
    <xf numFmtId="4" fontId="27" fillId="2" borderId="16" xfId="6" applyNumberFormat="1" applyFont="1" applyFill="1" applyBorder="1" applyAlignment="1">
      <alignment horizontal="right" vertical="center"/>
    </xf>
    <xf numFmtId="4" fontId="27" fillId="2" borderId="4" xfId="6" applyNumberFormat="1" applyFont="1" applyFill="1" applyBorder="1" applyAlignment="1">
      <alignment horizontal="right" vertical="center"/>
    </xf>
    <xf numFmtId="0" fontId="2" fillId="0" borderId="0" xfId="0" applyFont="1"/>
    <xf numFmtId="4" fontId="24" fillId="2" borderId="16" xfId="6" applyNumberFormat="1" applyFont="1" applyFill="1" applyBorder="1" applyAlignment="1">
      <alignment horizontal="right" vertical="center"/>
    </xf>
    <xf numFmtId="4" fontId="24" fillId="2" borderId="16" xfId="6" applyNumberFormat="1" applyFont="1" applyFill="1" applyBorder="1" applyAlignment="1" applyProtection="1">
      <alignment horizontal="right" vertical="center"/>
      <protection locked="0"/>
    </xf>
    <xf numFmtId="4" fontId="24" fillId="2" borderId="4" xfId="6" applyNumberFormat="1" applyFont="1" applyFill="1" applyBorder="1" applyAlignment="1" applyProtection="1">
      <alignment horizontal="right" vertical="center"/>
      <protection locked="0"/>
    </xf>
    <xf numFmtId="4" fontId="24" fillId="2" borderId="15" xfId="6" applyNumberFormat="1" applyFont="1" applyFill="1" applyBorder="1" applyAlignment="1">
      <alignment horizontal="right" vertical="center"/>
    </xf>
    <xf numFmtId="4" fontId="24" fillId="2" borderId="6" xfId="6" applyNumberFormat="1" applyFont="1" applyFill="1" applyBorder="1" applyAlignment="1" applyProtection="1">
      <alignment horizontal="right" vertical="center"/>
      <protection locked="0"/>
    </xf>
    <xf numFmtId="4" fontId="24" fillId="2" borderId="15" xfId="6" applyNumberFormat="1" applyFont="1" applyFill="1" applyBorder="1" applyAlignment="1" applyProtection="1">
      <alignment horizontal="right" vertical="center"/>
      <protection locked="0"/>
    </xf>
    <xf numFmtId="0" fontId="10" fillId="4" borderId="9" xfId="0" applyFont="1" applyFill="1" applyBorder="1" applyAlignment="1">
      <alignment horizontal="justify" vertical="center" wrapText="1"/>
    </xf>
    <xf numFmtId="0" fontId="10" fillId="4" borderId="11" xfId="0" applyFont="1" applyFill="1" applyBorder="1" applyAlignment="1">
      <alignment horizontal="justify" vertical="center" wrapText="1"/>
    </xf>
    <xf numFmtId="4" fontId="27" fillId="4" borderId="15" xfId="6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14" xfId="1" applyNumberFormat="1" applyFont="1" applyFill="1" applyBorder="1" applyAlignment="1" applyProtection="1">
      <alignment horizontal="center"/>
    </xf>
    <xf numFmtId="37" fontId="3" fillId="0" borderId="16" xfId="1" applyNumberFormat="1" applyFont="1" applyFill="1" applyBorder="1" applyAlignment="1" applyProtection="1">
      <alignment horizontal="center"/>
    </xf>
    <xf numFmtId="0" fontId="0" fillId="0" borderId="0" xfId="0" applyFill="1"/>
    <xf numFmtId="37" fontId="3" fillId="0" borderId="3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/>
    </xf>
    <xf numFmtId="0" fontId="37" fillId="2" borderId="1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4" fontId="27" fillId="2" borderId="16" xfId="6" applyNumberFormat="1" applyFont="1" applyFill="1" applyBorder="1" applyAlignment="1">
      <alignment horizontal="right"/>
    </xf>
    <xf numFmtId="0" fontId="37" fillId="2" borderId="4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27" fillId="4" borderId="13" xfId="6" applyNumberFormat="1" applyFont="1" applyFill="1" applyBorder="1" applyAlignment="1">
      <alignment horizontal="right" vertical="center"/>
    </xf>
    <xf numFmtId="0" fontId="31" fillId="2" borderId="4" xfId="0" applyFont="1" applyFill="1" applyBorder="1" applyAlignment="1">
      <alignment horizontal="justify" vertical="center" wrapText="1"/>
    </xf>
    <xf numFmtId="167" fontId="31" fillId="2" borderId="16" xfId="0" applyNumberFormat="1" applyFont="1" applyFill="1" applyBorder="1" applyAlignment="1">
      <alignment horizontal="justify" vertical="center" wrapText="1"/>
    </xf>
    <xf numFmtId="0" fontId="38" fillId="2" borderId="16" xfId="0" applyFont="1" applyFill="1" applyBorder="1" applyAlignment="1" applyProtection="1">
      <alignment horizontal="justify" vertical="top" wrapText="1"/>
      <protection locked="0"/>
    </xf>
    <xf numFmtId="0" fontId="39" fillId="4" borderId="13" xfId="0" applyFont="1" applyFill="1" applyBorder="1" applyAlignment="1">
      <alignment horizontal="justify" vertical="top" wrapText="1"/>
    </xf>
    <xf numFmtId="167" fontId="40" fillId="4" borderId="13" xfId="0" applyNumberFormat="1" applyFont="1" applyFill="1" applyBorder="1" applyAlignment="1">
      <alignment vertical="center" wrapText="1"/>
    </xf>
    <xf numFmtId="4" fontId="38" fillId="2" borderId="16" xfId="0" applyNumberFormat="1" applyFont="1" applyFill="1" applyBorder="1"/>
    <xf numFmtId="4" fontId="38" fillId="2" borderId="0" xfId="0" applyNumberFormat="1" applyFont="1" applyFill="1"/>
    <xf numFmtId="4" fontId="38" fillId="2" borderId="15" xfId="0" applyNumberFormat="1" applyFont="1" applyFill="1" applyBorder="1"/>
    <xf numFmtId="0" fontId="41" fillId="0" borderId="0" xfId="0" applyFont="1"/>
    <xf numFmtId="0" fontId="31" fillId="2" borderId="0" xfId="0" applyFont="1" applyFill="1" applyBorder="1"/>
    <xf numFmtId="4" fontId="3" fillId="4" borderId="9" xfId="1" applyNumberFormat="1" applyFont="1" applyFill="1" applyBorder="1" applyAlignment="1" applyProtection="1">
      <alignment horizontal="center" vertical="center"/>
    </xf>
    <xf numFmtId="4" fontId="3" fillId="4" borderId="9" xfId="1" applyNumberFormat="1" applyFont="1" applyFill="1" applyBorder="1" applyAlignment="1" applyProtection="1">
      <alignment horizontal="center" vertical="center" wrapText="1"/>
    </xf>
    <xf numFmtId="3" fontId="3" fillId="4" borderId="9" xfId="1" applyNumberFormat="1" applyFont="1" applyFill="1" applyBorder="1" applyAlignment="1" applyProtection="1">
      <alignment horizontal="center" vertical="center"/>
    </xf>
    <xf numFmtId="4" fontId="3" fillId="4" borderId="13" xfId="1" applyNumberFormat="1" applyFont="1" applyFill="1" applyBorder="1" applyAlignment="1" applyProtection="1">
      <alignment horizontal="center" vertical="center"/>
    </xf>
    <xf numFmtId="4" fontId="10" fillId="2" borderId="16" xfId="0" applyNumberFormat="1" applyFont="1" applyFill="1" applyBorder="1" applyAlignment="1">
      <alignment horizontal="right" vertical="top" wrapText="1"/>
    </xf>
    <xf numFmtId="4" fontId="2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6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4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4" fontId="2" fillId="2" borderId="16" xfId="0" applyNumberFormat="1" applyFont="1" applyFill="1" applyBorder="1" applyAlignment="1" applyProtection="1">
      <alignment horizontal="right" vertical="top" wrapText="1"/>
    </xf>
    <xf numFmtId="4" fontId="2" fillId="2" borderId="5" xfId="0" applyNumberFormat="1" applyFont="1" applyFill="1" applyBorder="1" applyAlignment="1" applyProtection="1">
      <alignment horizontal="right" vertical="top" wrapText="1"/>
    </xf>
    <xf numFmtId="4" fontId="10" fillId="2" borderId="16" xfId="0" applyNumberFormat="1" applyFont="1" applyFill="1" applyBorder="1" applyAlignment="1">
      <alignment horizontal="righ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 applyProtection="1">
      <alignment horizontal="right" vertical="center"/>
      <protection locked="0"/>
    </xf>
    <xf numFmtId="4" fontId="2" fillId="2" borderId="16" xfId="0" applyNumberFormat="1" applyFont="1" applyFill="1" applyBorder="1" applyAlignment="1" applyProtection="1">
      <alignment horizontal="right" vertical="top"/>
    </xf>
    <xf numFmtId="4" fontId="2" fillId="2" borderId="5" xfId="0" applyNumberFormat="1" applyFont="1" applyFill="1" applyBorder="1" applyAlignment="1" applyProtection="1">
      <alignment horizontal="right" vertical="top"/>
    </xf>
    <xf numFmtId="4" fontId="10" fillId="2" borderId="16" xfId="0" applyNumberFormat="1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horizontal="right" vertical="center"/>
    </xf>
    <xf numFmtId="4" fontId="10" fillId="2" borderId="16" xfId="0" applyNumberFormat="1" applyFont="1" applyFill="1" applyBorder="1" applyAlignment="1">
      <alignment horizontal="right" vertical="top"/>
    </xf>
    <xf numFmtId="4" fontId="10" fillId="2" borderId="16" xfId="0" applyNumberFormat="1" applyFont="1" applyFill="1" applyBorder="1" applyAlignment="1" applyProtection="1">
      <alignment horizontal="right" vertical="top"/>
    </xf>
    <xf numFmtId="4" fontId="10" fillId="2" borderId="5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4" fontId="2" fillId="2" borderId="15" xfId="0" applyNumberFormat="1" applyFont="1" applyFill="1" applyBorder="1" applyAlignment="1" applyProtection="1">
      <alignment horizontal="right" vertical="top"/>
    </xf>
    <xf numFmtId="4" fontId="2" fillId="2" borderId="8" xfId="0" applyNumberFormat="1" applyFont="1" applyFill="1" applyBorder="1" applyAlignment="1" applyProtection="1">
      <alignment horizontal="right" vertical="top"/>
    </xf>
    <xf numFmtId="0" fontId="10" fillId="4" borderId="6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vertical="top"/>
    </xf>
    <xf numFmtId="4" fontId="10" fillId="4" borderId="15" xfId="0" applyNumberFormat="1" applyFont="1" applyFill="1" applyBorder="1" applyAlignment="1">
      <alignment horizontal="right" vertical="top"/>
    </xf>
    <xf numFmtId="4" fontId="41" fillId="0" borderId="0" xfId="0" applyNumberFormat="1" applyFont="1"/>
    <xf numFmtId="4" fontId="2" fillId="2" borderId="16" xfId="0" applyNumberFormat="1" applyFont="1" applyFill="1" applyBorder="1"/>
    <xf numFmtId="0" fontId="41" fillId="2" borderId="0" xfId="0" applyFont="1" applyFill="1"/>
    <xf numFmtId="165" fontId="3" fillId="4" borderId="14" xfId="1" applyNumberFormat="1" applyFont="1" applyFill="1" applyBorder="1" applyAlignment="1" applyProtection="1">
      <alignment horizontal="center"/>
    </xf>
    <xf numFmtId="165" fontId="3" fillId="4" borderId="14" xfId="1" applyNumberFormat="1" applyFont="1" applyFill="1" applyBorder="1" applyAlignment="1" applyProtection="1">
      <alignment horizontal="center" vertical="center" wrapText="1"/>
    </xf>
    <xf numFmtId="165" fontId="3" fillId="4" borderId="14" xfId="1" applyNumberFormat="1" applyFont="1" applyFill="1" applyBorder="1" applyAlignment="1" applyProtection="1">
      <alignment horizontal="center" vertical="center"/>
    </xf>
    <xf numFmtId="165" fontId="3" fillId="4" borderId="1" xfId="1" applyNumberFormat="1" applyFont="1" applyFill="1" applyBorder="1" applyAlignment="1" applyProtection="1">
      <alignment horizontal="center" vertical="center"/>
    </xf>
    <xf numFmtId="165" fontId="3" fillId="4" borderId="13" xfId="1" applyNumberFormat="1" applyFont="1" applyFill="1" applyBorder="1" applyAlignment="1" applyProtection="1">
      <alignment horizontal="center"/>
    </xf>
    <xf numFmtId="165" fontId="3" fillId="4" borderId="9" xfId="1" applyNumberFormat="1" applyFont="1" applyFill="1" applyBorder="1" applyAlignment="1" applyProtection="1">
      <alignment horizontal="center"/>
    </xf>
    <xf numFmtId="0" fontId="41" fillId="0" borderId="0" xfId="0" applyFont="1" applyFill="1" applyAlignment="1">
      <alignment vertical="center"/>
    </xf>
    <xf numFmtId="4" fontId="8" fillId="2" borderId="16" xfId="0" applyNumberFormat="1" applyFont="1" applyFill="1" applyBorder="1" applyAlignment="1" applyProtection="1">
      <alignment horizontal="right" vertical="center" wrapText="1"/>
    </xf>
    <xf numFmtId="4" fontId="2" fillId="2" borderId="16" xfId="0" applyNumberFormat="1" applyFont="1" applyFill="1" applyBorder="1" applyAlignment="1" applyProtection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 wrapText="1"/>
    </xf>
    <xf numFmtId="4" fontId="10" fillId="2" borderId="16" xfId="0" applyNumberFormat="1" applyFont="1" applyFill="1" applyBorder="1" applyAlignment="1" applyProtection="1">
      <alignment horizontal="right" vertical="center" wrapText="1"/>
    </xf>
    <xf numFmtId="0" fontId="41" fillId="0" borderId="0" xfId="0" applyFont="1" applyFill="1"/>
    <xf numFmtId="4" fontId="10" fillId="4" borderId="13" xfId="0" applyNumberFormat="1" applyFont="1" applyFill="1" applyBorder="1" applyAlignment="1" applyProtection="1">
      <alignment horizontal="right" vertical="center" wrapText="1"/>
    </xf>
    <xf numFmtId="4" fontId="41" fillId="0" borderId="0" xfId="0" applyNumberFormat="1" applyFont="1" applyFill="1"/>
    <xf numFmtId="4" fontId="41" fillId="2" borderId="0" xfId="0" applyNumberFormat="1" applyFont="1" applyFill="1"/>
    <xf numFmtId="4" fontId="10" fillId="2" borderId="5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justify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43" fillId="4" borderId="4" xfId="1" applyNumberFormat="1" applyFont="1" applyFill="1" applyBorder="1" applyAlignment="1" applyProtection="1">
      <alignment horizontal="center" vertical="center"/>
    </xf>
    <xf numFmtId="165" fontId="43" fillId="4" borderId="0" xfId="1" applyNumberFormat="1" applyFont="1" applyFill="1" applyBorder="1" applyAlignment="1" applyProtection="1">
      <alignment horizontal="center" vertical="center"/>
    </xf>
    <xf numFmtId="165" fontId="43" fillId="4" borderId="5" xfId="1" applyNumberFormat="1" applyFont="1" applyFill="1" applyBorder="1" applyAlignment="1" applyProtection="1">
      <alignment horizontal="center" vertical="center"/>
    </xf>
    <xf numFmtId="165" fontId="3" fillId="5" borderId="9" xfId="1" applyNumberFormat="1" applyFont="1" applyFill="1" applyBorder="1" applyAlignment="1" applyProtection="1">
      <alignment horizontal="center" vertical="center"/>
    </xf>
    <xf numFmtId="165" fontId="3" fillId="5" borderId="13" xfId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left"/>
      <protection locked="0"/>
    </xf>
    <xf numFmtId="167" fontId="2" fillId="2" borderId="9" xfId="0" applyNumberFormat="1" applyFont="1" applyFill="1" applyBorder="1" applyAlignment="1" applyProtection="1">
      <protection locked="0"/>
    </xf>
    <xf numFmtId="167" fontId="2" fillId="2" borderId="13" xfId="0" applyNumberFormat="1" applyFont="1" applyFill="1" applyBorder="1" applyAlignment="1" applyProtection="1">
      <protection locked="0"/>
    </xf>
    <xf numFmtId="0" fontId="10" fillId="2" borderId="13" xfId="0" applyFont="1" applyFill="1" applyBorder="1" applyAlignment="1">
      <alignment horizontal="right"/>
    </xf>
    <xf numFmtId="167" fontId="10" fillId="2" borderId="13" xfId="0" applyNumberFormat="1" applyFont="1" applyFill="1" applyBorder="1" applyAlignment="1">
      <alignment horizontal="right"/>
    </xf>
    <xf numFmtId="0" fontId="10" fillId="4" borderId="13" xfId="0" applyFont="1" applyFill="1" applyBorder="1" applyAlignment="1">
      <alignment horizontal="center"/>
    </xf>
    <xf numFmtId="167" fontId="10" fillId="4" borderId="13" xfId="0" applyNumberFormat="1" applyFont="1" applyFill="1" applyBorder="1" applyAlignment="1">
      <alignment horizontal="right"/>
    </xf>
    <xf numFmtId="165" fontId="43" fillId="2" borderId="6" xfId="1" applyNumberFormat="1" applyFont="1" applyFill="1" applyBorder="1" applyAlignment="1" applyProtection="1">
      <alignment horizontal="center" vertical="center"/>
    </xf>
    <xf numFmtId="165" fontId="43" fillId="2" borderId="7" xfId="1" applyNumberFormat="1" applyFont="1" applyFill="1" applyBorder="1" applyAlignment="1" applyProtection="1">
      <alignment horizontal="center" vertical="center"/>
    </xf>
    <xf numFmtId="165" fontId="43" fillId="2" borderId="8" xfId="1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  <protection locked="0"/>
    </xf>
    <xf numFmtId="4" fontId="2" fillId="2" borderId="15" xfId="0" applyNumberFormat="1" applyFont="1" applyFill="1" applyBorder="1"/>
    <xf numFmtId="4" fontId="10" fillId="2" borderId="13" xfId="0" applyNumberFormat="1" applyFont="1" applyFill="1" applyBorder="1" applyAlignment="1">
      <alignment horizontal="right"/>
    </xf>
    <xf numFmtId="167" fontId="0" fillId="0" borderId="0" xfId="0" applyNumberFormat="1" applyFont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6" fillId="3" borderId="1" xfId="3" applyFont="1" applyFill="1" applyBorder="1" applyAlignment="1" applyProtection="1">
      <alignment horizontal="center" vertical="center"/>
    </xf>
    <xf numFmtId="0" fontId="6" fillId="3" borderId="4" xfId="3" applyFont="1" applyFill="1" applyBorder="1" applyAlignment="1" applyProtection="1">
      <alignment horizontal="center" vertical="center"/>
    </xf>
    <xf numFmtId="0" fontId="7" fillId="3" borderId="2" xfId="3" applyFont="1" applyFill="1" applyBorder="1" applyAlignment="1" applyProtection="1">
      <alignment horizontal="center" vertical="center"/>
    </xf>
    <xf numFmtId="0" fontId="7" fillId="3" borderId="0" xfId="3" applyFont="1" applyFill="1" applyBorder="1" applyAlignment="1" applyProtection="1">
      <alignment horizontal="center" vertical="center"/>
    </xf>
    <xf numFmtId="0" fontId="7" fillId="3" borderId="2" xfId="3" applyFont="1" applyFill="1" applyBorder="1" applyAlignment="1" applyProtection="1">
      <alignment horizontal="right" vertical="top"/>
    </xf>
    <xf numFmtId="0" fontId="7" fillId="3" borderId="0" xfId="3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0" fontId="7" fillId="3" borderId="10" xfId="3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center"/>
    </xf>
    <xf numFmtId="0" fontId="3" fillId="2" borderId="0" xfId="3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left"/>
    </xf>
    <xf numFmtId="0" fontId="7" fillId="3" borderId="1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 applyProtection="1">
      <alignment horizontal="center"/>
    </xf>
    <xf numFmtId="0" fontId="15" fillId="2" borderId="0" xfId="3" applyFon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 vertical="top" wrapText="1"/>
    </xf>
    <xf numFmtId="0" fontId="18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left" vertical="top" wrapText="1"/>
    </xf>
    <xf numFmtId="0" fontId="8" fillId="2" borderId="0" xfId="3" applyFont="1" applyFill="1" applyBorder="1" applyAlignment="1">
      <alignment horizontal="left" vertical="top" wrapText="1"/>
    </xf>
    <xf numFmtId="0" fontId="8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left" vertical="top"/>
    </xf>
    <xf numFmtId="0" fontId="20" fillId="2" borderId="0" xfId="3" applyFont="1" applyFill="1" applyBorder="1" applyAlignment="1">
      <alignment horizontal="center"/>
    </xf>
    <xf numFmtId="0" fontId="25" fillId="2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7" fillId="4" borderId="9" xfId="5" applyFont="1" applyFill="1" applyBorder="1" applyAlignment="1">
      <alignment horizontal="center"/>
    </xf>
    <xf numFmtId="0" fontId="27" fillId="4" borderId="10" xfId="5" applyFont="1" applyFill="1" applyBorder="1" applyAlignment="1">
      <alignment horizontal="center"/>
    </xf>
    <xf numFmtId="0" fontId="27" fillId="4" borderId="11" xfId="5" applyFont="1" applyFill="1" applyBorder="1" applyAlignment="1">
      <alignment horizontal="center"/>
    </xf>
    <xf numFmtId="4" fontId="27" fillId="4" borderId="14" xfId="5" applyNumberFormat="1" applyFont="1" applyFill="1" applyBorder="1" applyAlignment="1">
      <alignment horizontal="right"/>
    </xf>
    <xf numFmtId="4" fontId="27" fillId="4" borderId="15" xfId="5" applyNumberFormat="1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37" fontId="20" fillId="4" borderId="4" xfId="1" applyNumberFormat="1" applyFont="1" applyFill="1" applyBorder="1" applyAlignment="1" applyProtection="1">
      <alignment horizontal="center"/>
    </xf>
    <xf numFmtId="37" fontId="20" fillId="4" borderId="0" xfId="1" applyNumberFormat="1" applyFont="1" applyFill="1" applyBorder="1" applyAlignment="1" applyProtection="1">
      <alignment horizontal="center"/>
    </xf>
    <xf numFmtId="37" fontId="20" fillId="4" borderId="5" xfId="1" applyNumberFormat="1" applyFont="1" applyFill="1" applyBorder="1" applyAlignment="1" applyProtection="1">
      <alignment horizontal="center"/>
    </xf>
    <xf numFmtId="37" fontId="20" fillId="4" borderId="6" xfId="1" applyNumberFormat="1" applyFont="1" applyFill="1" applyBorder="1" applyAlignment="1" applyProtection="1">
      <alignment horizontal="center"/>
    </xf>
    <xf numFmtId="37" fontId="20" fillId="4" borderId="7" xfId="1" applyNumberFormat="1" applyFont="1" applyFill="1" applyBorder="1" applyAlignment="1" applyProtection="1">
      <alignment horizontal="center"/>
    </xf>
    <xf numFmtId="37" fontId="20" fillId="4" borderId="8" xfId="1" applyNumberFormat="1" applyFont="1" applyFill="1" applyBorder="1" applyAlignment="1" applyProtection="1">
      <alignment horizontal="center"/>
    </xf>
    <xf numFmtId="37" fontId="3" fillId="4" borderId="1" xfId="1" applyNumberFormat="1" applyFont="1" applyFill="1" applyBorder="1" applyAlignment="1" applyProtection="1">
      <alignment horizontal="center" vertical="center" wrapText="1"/>
    </xf>
    <xf numFmtId="37" fontId="3" fillId="4" borderId="2" xfId="1" applyNumberFormat="1" applyFont="1" applyFill="1" applyBorder="1" applyAlignment="1" applyProtection="1">
      <alignment horizontal="center" vertical="center"/>
    </xf>
    <xf numFmtId="37" fontId="3" fillId="4" borderId="4" xfId="1" applyNumberFormat="1" applyFont="1" applyFill="1" applyBorder="1" applyAlignment="1" applyProtection="1">
      <alignment horizontal="center" vertical="center"/>
    </xf>
    <xf numFmtId="37" fontId="3" fillId="4" borderId="0" xfId="1" applyNumberFormat="1" applyFont="1" applyFill="1" applyBorder="1" applyAlignment="1" applyProtection="1">
      <alignment horizontal="center" vertical="center"/>
    </xf>
    <xf numFmtId="37" fontId="3" fillId="4" borderId="6" xfId="1" applyNumberFormat="1" applyFont="1" applyFill="1" applyBorder="1" applyAlignment="1" applyProtection="1">
      <alignment horizontal="center" vertical="center"/>
    </xf>
    <xf numFmtId="37" fontId="3" fillId="4" borderId="7" xfId="1" applyNumberFormat="1" applyFont="1" applyFill="1" applyBorder="1" applyAlignment="1" applyProtection="1">
      <alignment horizontal="center" vertical="center"/>
    </xf>
    <xf numFmtId="37" fontId="3" fillId="4" borderId="9" xfId="1" applyNumberFormat="1" applyFont="1" applyFill="1" applyBorder="1" applyAlignment="1" applyProtection="1">
      <alignment horizontal="center"/>
    </xf>
    <xf numFmtId="37" fontId="3" fillId="4" borderId="10" xfId="1" applyNumberFormat="1" applyFont="1" applyFill="1" applyBorder="1" applyAlignment="1" applyProtection="1">
      <alignment horizontal="center"/>
    </xf>
    <xf numFmtId="37" fontId="3" fillId="4" borderId="11" xfId="1" applyNumberFormat="1" applyFont="1" applyFill="1" applyBorder="1" applyAlignment="1" applyProtection="1">
      <alignment horizontal="center"/>
    </xf>
    <xf numFmtId="37" fontId="3" fillId="4" borderId="13" xfId="1" applyNumberFormat="1" applyFont="1" applyFill="1" applyBorder="1" applyAlignment="1" applyProtection="1">
      <alignment horizontal="center" vertical="center" wrapText="1"/>
    </xf>
    <xf numFmtId="44" fontId="32" fillId="2" borderId="0" xfId="4" applyFont="1" applyFill="1" applyBorder="1" applyAlignment="1">
      <alignment horizontal="left" vertical="center" wrapText="1"/>
    </xf>
    <xf numFmtId="44" fontId="32" fillId="2" borderId="5" xfId="4" applyFont="1" applyFill="1" applyBorder="1" applyAlignment="1">
      <alignment horizontal="left" vertical="center" wrapText="1"/>
    </xf>
    <xf numFmtId="44" fontId="33" fillId="2" borderId="0" xfId="4" applyFont="1" applyFill="1" applyBorder="1" applyAlignment="1">
      <alignment horizontal="left" vertical="center" wrapText="1"/>
    </xf>
    <xf numFmtId="44" fontId="33" fillId="2" borderId="5" xfId="4" applyFont="1" applyFill="1" applyBorder="1" applyAlignment="1">
      <alignment horizontal="left" vertical="center" wrapText="1"/>
    </xf>
    <xf numFmtId="4" fontId="30" fillId="4" borderId="14" xfId="5" applyNumberFormat="1" applyFont="1" applyFill="1" applyBorder="1" applyAlignment="1"/>
    <xf numFmtId="4" fontId="30" fillId="4" borderId="15" xfId="5" applyNumberFormat="1" applyFont="1" applyFill="1" applyBorder="1" applyAlignment="1"/>
    <xf numFmtId="4" fontId="22" fillId="4" borderId="9" xfId="0" applyNumberFormat="1" applyFont="1" applyFill="1" applyBorder="1" applyAlignment="1">
      <alignment horizontal="center" vertical="top" wrapText="1"/>
    </xf>
    <xf numFmtId="4" fontId="22" fillId="4" borderId="11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left" vertical="top" wrapText="1"/>
    </xf>
    <xf numFmtId="37" fontId="3" fillId="5" borderId="4" xfId="1" applyNumberFormat="1" applyFont="1" applyFill="1" applyBorder="1" applyAlignment="1" applyProtection="1">
      <alignment horizontal="center" vertical="center" wrapText="1"/>
    </xf>
    <xf numFmtId="37" fontId="3" fillId="5" borderId="0" xfId="1" applyNumberFormat="1" applyFont="1" applyFill="1" applyBorder="1" applyAlignment="1" applyProtection="1">
      <alignment horizontal="center" vertical="center"/>
    </xf>
    <xf numFmtId="37" fontId="3" fillId="5" borderId="4" xfId="1" applyNumberFormat="1" applyFont="1" applyFill="1" applyBorder="1" applyAlignment="1" applyProtection="1">
      <alignment horizontal="center" vertical="center"/>
    </xf>
    <xf numFmtId="37" fontId="3" fillId="5" borderId="6" xfId="1" applyNumberFormat="1" applyFont="1" applyFill="1" applyBorder="1" applyAlignment="1" applyProtection="1">
      <alignment horizontal="center" vertical="center"/>
    </xf>
    <xf numFmtId="37" fontId="3" fillId="5" borderId="7" xfId="1" applyNumberFormat="1" applyFont="1" applyFill="1" applyBorder="1" applyAlignment="1" applyProtection="1">
      <alignment horizontal="center" vertical="center"/>
    </xf>
    <xf numFmtId="37" fontId="3" fillId="5" borderId="9" xfId="1" applyNumberFormat="1" applyFont="1" applyFill="1" applyBorder="1" applyAlignment="1" applyProtection="1">
      <alignment horizontal="center"/>
    </xf>
    <xf numFmtId="37" fontId="3" fillId="5" borderId="10" xfId="1" applyNumberFormat="1" applyFont="1" applyFill="1" applyBorder="1" applyAlignment="1" applyProtection="1">
      <alignment horizontal="center"/>
    </xf>
    <xf numFmtId="37" fontId="3" fillId="5" borderId="11" xfId="1" applyNumberFormat="1" applyFont="1" applyFill="1" applyBorder="1" applyAlignment="1" applyProtection="1">
      <alignment horizontal="center"/>
    </xf>
    <xf numFmtId="37" fontId="3" fillId="5" borderId="13" xfId="1" applyNumberFormat="1" applyFont="1" applyFill="1" applyBorder="1" applyAlignment="1" applyProtection="1">
      <alignment horizontal="center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37" fontId="3" fillId="4" borderId="0" xfId="1" applyNumberFormat="1" applyFont="1" applyFill="1" applyBorder="1" applyAlignment="1" applyProtection="1">
      <alignment horizontal="center"/>
    </xf>
    <xf numFmtId="37" fontId="3" fillId="4" borderId="3" xfId="1" applyNumberFormat="1" applyFont="1" applyFill="1" applyBorder="1" applyAlignment="1" applyProtection="1">
      <alignment horizontal="center" vertical="center"/>
    </xf>
    <xf numFmtId="37" fontId="3" fillId="4" borderId="5" xfId="1" applyNumberFormat="1" applyFont="1" applyFill="1" applyBorder="1" applyAlignment="1" applyProtection="1">
      <alignment horizontal="center" vertical="center"/>
    </xf>
    <xf numFmtId="37" fontId="3" fillId="4" borderId="8" xfId="1" applyNumberFormat="1" applyFont="1" applyFill="1" applyBorder="1" applyAlignment="1" applyProtection="1">
      <alignment horizontal="center" vertical="center"/>
    </xf>
    <xf numFmtId="37" fontId="3" fillId="4" borderId="1" xfId="1" applyNumberFormat="1" applyFont="1" applyFill="1" applyBorder="1" applyAlignment="1" applyProtection="1">
      <alignment horizontal="center"/>
    </xf>
    <xf numFmtId="37" fontId="3" fillId="4" borderId="2" xfId="1" applyNumberFormat="1" applyFont="1" applyFill="1" applyBorder="1" applyAlignment="1" applyProtection="1">
      <alignment horizontal="center"/>
    </xf>
    <xf numFmtId="37" fontId="3" fillId="4" borderId="3" xfId="1" applyNumberFormat="1" applyFont="1" applyFill="1" applyBorder="1" applyAlignment="1" applyProtection="1">
      <alignment horizontal="center"/>
    </xf>
    <xf numFmtId="37" fontId="3" fillId="4" borderId="4" xfId="1" applyNumberFormat="1" applyFont="1" applyFill="1" applyBorder="1" applyAlignment="1" applyProtection="1">
      <alignment horizontal="center"/>
    </xf>
    <xf numFmtId="37" fontId="3" fillId="4" borderId="5" xfId="1" applyNumberFormat="1" applyFont="1" applyFill="1" applyBorder="1" applyAlignment="1" applyProtection="1">
      <alignment horizontal="center"/>
    </xf>
    <xf numFmtId="37" fontId="3" fillId="4" borderId="6" xfId="1" applyNumberFormat="1" applyFont="1" applyFill="1" applyBorder="1" applyAlignment="1" applyProtection="1">
      <alignment horizontal="center"/>
    </xf>
    <xf numFmtId="37" fontId="3" fillId="4" borderId="7" xfId="1" applyNumberFormat="1" applyFont="1" applyFill="1" applyBorder="1" applyAlignment="1" applyProtection="1">
      <alignment horizontal="center"/>
    </xf>
    <xf numFmtId="37" fontId="3" fillId="4" borderId="8" xfId="1" applyNumberFormat="1" applyFont="1" applyFill="1" applyBorder="1" applyAlignment="1" applyProtection="1">
      <alignment horizontal="center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 applyProtection="1">
      <alignment horizontal="center" vertical="center"/>
    </xf>
    <xf numFmtId="165" fontId="3" fillId="4" borderId="3" xfId="1" applyNumberFormat="1" applyFont="1" applyFill="1" applyBorder="1" applyAlignment="1" applyProtection="1">
      <alignment horizontal="center" vertical="center"/>
    </xf>
    <xf numFmtId="165" fontId="3" fillId="4" borderId="4" xfId="1" applyNumberFormat="1" applyFont="1" applyFill="1" applyBorder="1" applyAlignment="1" applyProtection="1">
      <alignment horizontal="center" vertical="center"/>
    </xf>
    <xf numFmtId="165" fontId="3" fillId="4" borderId="5" xfId="1" applyNumberFormat="1" applyFont="1" applyFill="1" applyBorder="1" applyAlignment="1" applyProtection="1">
      <alignment horizontal="center" vertical="center"/>
    </xf>
    <xf numFmtId="165" fontId="3" fillId="4" borderId="6" xfId="1" applyNumberFormat="1" applyFont="1" applyFill="1" applyBorder="1" applyAlignment="1" applyProtection="1">
      <alignment horizontal="center" vertical="center"/>
    </xf>
    <xf numFmtId="165" fontId="3" fillId="4" borderId="8" xfId="1" applyNumberFormat="1" applyFont="1" applyFill="1" applyBorder="1" applyAlignment="1" applyProtection="1">
      <alignment horizontal="center" vertical="center"/>
    </xf>
    <xf numFmtId="4" fontId="3" fillId="4" borderId="9" xfId="1" applyNumberFormat="1" applyFont="1" applyFill="1" applyBorder="1" applyAlignment="1" applyProtection="1">
      <alignment horizontal="center" vertical="center"/>
    </xf>
    <xf numFmtId="4" fontId="3" fillId="4" borderId="10" xfId="1" applyNumberFormat="1" applyFont="1" applyFill="1" applyBorder="1" applyAlignment="1" applyProtection="1">
      <alignment horizontal="center" vertical="center"/>
    </xf>
    <xf numFmtId="4" fontId="3" fillId="4" borderId="11" xfId="1" applyNumberFormat="1" applyFont="1" applyFill="1" applyBorder="1" applyAlignment="1" applyProtection="1">
      <alignment horizontal="center" vertical="center"/>
    </xf>
    <xf numFmtId="4" fontId="3" fillId="4" borderId="14" xfId="1" applyNumberFormat="1" applyFont="1" applyFill="1" applyBorder="1" applyAlignment="1" applyProtection="1">
      <alignment horizontal="center" vertical="center"/>
    </xf>
    <xf numFmtId="4" fontId="3" fillId="4" borderId="15" xfId="1" applyNumberFormat="1" applyFont="1" applyFill="1" applyBorder="1" applyAlignment="1" applyProtection="1">
      <alignment horizontal="center" vertical="center"/>
    </xf>
    <xf numFmtId="165" fontId="42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 indent="3"/>
    </xf>
    <xf numFmtId="0" fontId="10" fillId="4" borderId="11" xfId="0" applyFont="1" applyFill="1" applyBorder="1" applyAlignment="1">
      <alignment horizontal="left" vertical="center" wrapText="1" indent="3"/>
    </xf>
    <xf numFmtId="37" fontId="3" fillId="4" borderId="17" xfId="1" applyNumberFormat="1" applyFont="1" applyFill="1" applyBorder="1" applyAlignment="1" applyProtection="1">
      <alignment horizontal="center"/>
    </xf>
    <xf numFmtId="165" fontId="3" fillId="4" borderId="2" xfId="1" applyNumberFormat="1" applyFont="1" applyFill="1" applyBorder="1" applyAlignment="1" applyProtection="1">
      <alignment horizontal="center" vertical="center"/>
    </xf>
    <xf numFmtId="165" fontId="3" fillId="4" borderId="0" xfId="1" applyNumberFormat="1" applyFont="1" applyFill="1" applyBorder="1" applyAlignment="1" applyProtection="1">
      <alignment horizontal="center" vertical="center"/>
    </xf>
    <xf numFmtId="165" fontId="3" fillId="4" borderId="7" xfId="1" applyNumberFormat="1" applyFont="1" applyFill="1" applyBorder="1" applyAlignment="1" applyProtection="1">
      <alignment horizontal="center" vertical="center"/>
    </xf>
    <xf numFmtId="165" fontId="3" fillId="4" borderId="9" xfId="1" applyNumberFormat="1" applyFont="1" applyFill="1" applyBorder="1" applyAlignment="1" applyProtection="1">
      <alignment horizontal="center"/>
    </xf>
    <xf numFmtId="165" fontId="3" fillId="4" borderId="10" xfId="1" applyNumberFormat="1" applyFont="1" applyFill="1" applyBorder="1" applyAlignment="1" applyProtection="1">
      <alignment horizontal="center"/>
    </xf>
    <xf numFmtId="165" fontId="3" fillId="4" borderId="11" xfId="1" applyNumberFormat="1" applyFont="1" applyFill="1" applyBorder="1" applyAlignment="1" applyProtection="1">
      <alignment horizontal="center"/>
    </xf>
    <xf numFmtId="165" fontId="3" fillId="4" borderId="14" xfId="1" applyNumberFormat="1" applyFont="1" applyFill="1" applyBorder="1" applyAlignment="1" applyProtection="1">
      <alignment horizontal="center" vertical="center"/>
    </xf>
    <xf numFmtId="165" fontId="3" fillId="4" borderId="15" xfId="1" applyNumberFormat="1" applyFont="1" applyFill="1" applyBorder="1" applyAlignment="1" applyProtection="1">
      <alignment horizontal="center" vertical="center"/>
    </xf>
    <xf numFmtId="165" fontId="43" fillId="4" borderId="1" xfId="1" applyNumberFormat="1" applyFont="1" applyFill="1" applyBorder="1" applyAlignment="1" applyProtection="1">
      <alignment horizontal="center" vertical="center"/>
    </xf>
    <xf numFmtId="165" fontId="43" fillId="4" borderId="2" xfId="1" applyNumberFormat="1" applyFont="1" applyFill="1" applyBorder="1" applyAlignment="1" applyProtection="1">
      <alignment horizontal="center" vertical="center"/>
    </xf>
    <xf numFmtId="165" fontId="43" fillId="4" borderId="3" xfId="1" applyNumberFormat="1" applyFont="1" applyFill="1" applyBorder="1" applyAlignment="1" applyProtection="1">
      <alignment horizontal="center" vertical="center"/>
    </xf>
    <xf numFmtId="165" fontId="43" fillId="4" borderId="4" xfId="1" applyNumberFormat="1" applyFont="1" applyFill="1" applyBorder="1" applyAlignment="1" applyProtection="1">
      <alignment horizontal="center" vertical="center"/>
    </xf>
    <xf numFmtId="165" fontId="43" fillId="4" borderId="0" xfId="1" applyNumberFormat="1" applyFont="1" applyFill="1" applyBorder="1" applyAlignment="1" applyProtection="1">
      <alignment horizontal="center" vertical="center"/>
    </xf>
    <xf numFmtId="165" fontId="43" fillId="4" borderId="5" xfId="1" applyNumberFormat="1" applyFont="1" applyFill="1" applyBorder="1" applyAlignment="1" applyProtection="1">
      <alignment horizontal="center" vertical="center"/>
    </xf>
    <xf numFmtId="165" fontId="43" fillId="4" borderId="6" xfId="1" applyNumberFormat="1" applyFont="1" applyFill="1" applyBorder="1" applyAlignment="1" applyProtection="1">
      <alignment horizontal="center" vertical="center"/>
    </xf>
    <xf numFmtId="165" fontId="43" fillId="4" borderId="7" xfId="1" applyNumberFormat="1" applyFont="1" applyFill="1" applyBorder="1" applyAlignment="1" applyProtection="1">
      <alignment horizontal="center" vertical="center"/>
    </xf>
    <xf numFmtId="165" fontId="43" fillId="4" borderId="8" xfId="1" applyNumberFormat="1" applyFont="1" applyFill="1" applyBorder="1" applyAlignment="1" applyProtection="1">
      <alignment horizontal="center" vertical="center"/>
    </xf>
    <xf numFmtId="165" fontId="3" fillId="5" borderId="1" xfId="1" applyNumberFormat="1" applyFont="1" applyFill="1" applyBorder="1" applyAlignment="1" applyProtection="1">
      <alignment horizontal="center" vertical="center"/>
    </xf>
    <xf numFmtId="165" fontId="3" fillId="5" borderId="6" xfId="1" applyNumberFormat="1" applyFont="1" applyFill="1" applyBorder="1" applyAlignment="1" applyProtection="1">
      <alignment horizontal="center" vertical="center"/>
    </xf>
    <xf numFmtId="165" fontId="3" fillId="4" borderId="9" xfId="1" applyNumberFormat="1" applyFont="1" applyFill="1" applyBorder="1" applyAlignment="1" applyProtection="1">
      <alignment horizontal="center" vertical="center"/>
    </xf>
    <xf numFmtId="165" fontId="3" fillId="4" borderId="10" xfId="1" applyNumberFormat="1" applyFont="1" applyFill="1" applyBorder="1" applyAlignment="1" applyProtection="1">
      <alignment horizontal="center" vertical="center"/>
    </xf>
    <xf numFmtId="165" fontId="3" fillId="4" borderId="11" xfId="1" applyNumberFormat="1" applyFont="1" applyFill="1" applyBorder="1" applyAlignment="1" applyProtection="1">
      <alignment horizontal="center" vertical="center"/>
    </xf>
    <xf numFmtId="165" fontId="3" fillId="4" borderId="13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/>
    <cellStyle name="Millares" xfId="1" builtinId="3"/>
    <cellStyle name="Millares 2" xfId="6"/>
    <cellStyle name="Moneda" xfId="4" builtinId="4"/>
    <cellStyle name="Normal" xfId="0" builtinId="0"/>
    <cellStyle name="Normal 2" xfId="3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66675</xdr:rowOff>
    </xdr:from>
    <xdr:to>
      <xdr:col>9</xdr:col>
      <xdr:colOff>9525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96625" y="2190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104775</xdr:rowOff>
    </xdr:from>
    <xdr:to>
      <xdr:col>3</xdr:col>
      <xdr:colOff>200025</xdr:colOff>
      <xdr:row>6</xdr:row>
      <xdr:rowOff>152400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1076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3543300</xdr:colOff>
      <xdr:row>1</xdr:row>
      <xdr:rowOff>76200</xdr:rowOff>
    </xdr:from>
    <xdr:to>
      <xdr:col>11</xdr:col>
      <xdr:colOff>47625</xdr:colOff>
      <xdr:row>5</xdr:row>
      <xdr:rowOff>47625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68050" y="228600"/>
          <a:ext cx="2133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2</xdr:col>
      <xdr:colOff>447675</xdr:colOff>
      <xdr:row>7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225432</xdr:colOff>
      <xdr:row>3</xdr:row>
      <xdr:rowOff>142875</xdr:rowOff>
    </xdr:from>
    <xdr:to>
      <xdr:col>6</xdr:col>
      <xdr:colOff>225432</xdr:colOff>
      <xdr:row>7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02457" y="523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923925</xdr:colOff>
      <xdr:row>3</xdr:row>
      <xdr:rowOff>76200</xdr:rowOff>
    </xdr:from>
    <xdr:to>
      <xdr:col>8</xdr:col>
      <xdr:colOff>903549</xdr:colOff>
      <xdr:row>7</xdr:row>
      <xdr:rowOff>120124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600950" y="457200"/>
          <a:ext cx="1941774" cy="80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</xdr:col>
      <xdr:colOff>447675</xdr:colOff>
      <xdr:row>4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0</xdr:row>
      <xdr:rowOff>38100</xdr:rowOff>
    </xdr:from>
    <xdr:to>
      <xdr:col>6</xdr:col>
      <xdr:colOff>95250</xdr:colOff>
      <xdr:row>4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315200" y="38100"/>
          <a:ext cx="1781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504825</xdr:colOff>
      <xdr:row>0</xdr:row>
      <xdr:rowOff>85725</xdr:rowOff>
    </xdr:from>
    <xdr:to>
      <xdr:col>7</xdr:col>
      <xdr:colOff>866776</xdr:colOff>
      <xdr:row>3</xdr:row>
      <xdr:rowOff>161925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734300" y="85725"/>
          <a:ext cx="1343026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</xdr:rowOff>
    </xdr:from>
    <xdr:to>
      <xdr:col>1</xdr:col>
      <xdr:colOff>933450</xdr:colOff>
      <xdr:row>3</xdr:row>
      <xdr:rowOff>180975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714375</xdr:colOff>
      <xdr:row>0</xdr:row>
      <xdr:rowOff>9525</xdr:rowOff>
    </xdr:from>
    <xdr:to>
      <xdr:col>7</xdr:col>
      <xdr:colOff>990600</xdr:colOff>
      <xdr:row>3</xdr:row>
      <xdr:rowOff>157424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848600" y="9525"/>
          <a:ext cx="1343025" cy="719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1</xdr:col>
      <xdr:colOff>1019175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246458</xdr:colOff>
      <xdr:row>1</xdr:row>
      <xdr:rowOff>66675</xdr:rowOff>
    </xdr:from>
    <xdr:to>
      <xdr:col>6</xdr:col>
      <xdr:colOff>246458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723458" y="247650"/>
          <a:ext cx="2595561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1</xdr:row>
      <xdr:rowOff>76200</xdr:rowOff>
    </xdr:from>
    <xdr:to>
      <xdr:col>8</xdr:col>
      <xdr:colOff>914400</xdr:colOff>
      <xdr:row>5</xdr:row>
      <xdr:rowOff>71699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562975" y="257175"/>
          <a:ext cx="1343025" cy="719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2</xdr:col>
      <xdr:colOff>180975</xdr:colOff>
      <xdr:row>5</xdr:row>
      <xdr:rowOff>161925</xdr:rowOff>
    </xdr:to>
    <xdr:pic>
      <xdr:nvPicPr>
        <xdr:cNvPr id="2" name="Picture 1" descr="imagen apodaca nl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334493</xdr:colOff>
      <xdr:row>1</xdr:row>
      <xdr:rowOff>78443</xdr:rowOff>
    </xdr:from>
    <xdr:to>
      <xdr:col>8</xdr:col>
      <xdr:colOff>334493</xdr:colOff>
      <xdr:row>5</xdr:row>
      <xdr:rowOff>94963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697693" y="183218"/>
          <a:ext cx="1894914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971550</xdr:colOff>
      <xdr:row>1</xdr:row>
      <xdr:rowOff>66675</xdr:rowOff>
    </xdr:from>
    <xdr:to>
      <xdr:col>9</xdr:col>
      <xdr:colOff>904875</xdr:colOff>
      <xdr:row>5</xdr:row>
      <xdr:rowOff>83195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924925" y="247650"/>
          <a:ext cx="1895475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28575</xdr:rowOff>
    </xdr:from>
    <xdr:to>
      <xdr:col>1</xdr:col>
      <xdr:colOff>847725</xdr:colOff>
      <xdr:row>4</xdr:row>
      <xdr:rowOff>123825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8575"/>
          <a:ext cx="695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0</xdr:row>
      <xdr:rowOff>57150</xdr:rowOff>
    </xdr:from>
    <xdr:to>
      <xdr:col>4</xdr:col>
      <xdr:colOff>1114425</xdr:colOff>
      <xdr:row>3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324600" y="57150"/>
          <a:ext cx="885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686967</xdr:colOff>
      <xdr:row>3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62981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771525</xdr:colOff>
      <xdr:row>3</xdr:row>
      <xdr:rowOff>152400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38100</xdr:rowOff>
    </xdr:from>
    <xdr:to>
      <xdr:col>3</xdr:col>
      <xdr:colOff>800100</xdr:colOff>
      <xdr:row>3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53200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47625</xdr:rowOff>
    </xdr:from>
    <xdr:to>
      <xdr:col>3</xdr:col>
      <xdr:colOff>781050</xdr:colOff>
      <xdr:row>3</xdr:row>
      <xdr:rowOff>161925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34150" y="2381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47625</xdr:rowOff>
    </xdr:from>
    <xdr:to>
      <xdr:col>3</xdr:col>
      <xdr:colOff>800100</xdr:colOff>
      <xdr:row>3</xdr:row>
      <xdr:rowOff>161925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53200" y="2381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38100</xdr:rowOff>
    </xdr:from>
    <xdr:to>
      <xdr:col>3</xdr:col>
      <xdr:colOff>800100</xdr:colOff>
      <xdr:row>3</xdr:row>
      <xdr:rowOff>152400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53200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</xdr:row>
      <xdr:rowOff>38100</xdr:rowOff>
    </xdr:from>
    <xdr:to>
      <xdr:col>3</xdr:col>
      <xdr:colOff>809625</xdr:colOff>
      <xdr:row>3</xdr:row>
      <xdr:rowOff>152400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47625</xdr:rowOff>
    </xdr:from>
    <xdr:to>
      <xdr:col>3</xdr:col>
      <xdr:colOff>781050</xdr:colOff>
      <xdr:row>3</xdr:row>
      <xdr:rowOff>161925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34150" y="2381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1</xdr:row>
      <xdr:rowOff>38100</xdr:rowOff>
    </xdr:from>
    <xdr:to>
      <xdr:col>3</xdr:col>
      <xdr:colOff>762000</xdr:colOff>
      <xdr:row>3</xdr:row>
      <xdr:rowOff>152400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15100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771525</xdr:colOff>
      <xdr:row>3</xdr:row>
      <xdr:rowOff>152400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771525</xdr:colOff>
      <xdr:row>3</xdr:row>
      <xdr:rowOff>152400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790575</xdr:colOff>
      <xdr:row>1</xdr:row>
      <xdr:rowOff>38100</xdr:rowOff>
    </xdr:from>
    <xdr:to>
      <xdr:col>3</xdr:col>
      <xdr:colOff>790575</xdr:colOff>
      <xdr:row>3</xdr:row>
      <xdr:rowOff>152400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4367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28575</xdr:rowOff>
    </xdr:from>
    <xdr:to>
      <xdr:col>3</xdr:col>
      <xdr:colOff>800100</xdr:colOff>
      <xdr:row>3</xdr:row>
      <xdr:rowOff>142875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53200" y="2190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47625</xdr:rowOff>
    </xdr:from>
    <xdr:to>
      <xdr:col>3</xdr:col>
      <xdr:colOff>771525</xdr:colOff>
      <xdr:row>3</xdr:row>
      <xdr:rowOff>161925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381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38100</xdr:rowOff>
    </xdr:from>
    <xdr:to>
      <xdr:col>3</xdr:col>
      <xdr:colOff>800100</xdr:colOff>
      <xdr:row>3</xdr:row>
      <xdr:rowOff>152400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53200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38100</xdr:rowOff>
    </xdr:from>
    <xdr:to>
      <xdr:col>3</xdr:col>
      <xdr:colOff>781050</xdr:colOff>
      <xdr:row>3</xdr:row>
      <xdr:rowOff>152400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34150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771525</xdr:colOff>
      <xdr:row>3</xdr:row>
      <xdr:rowOff>152400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</xdr:row>
      <xdr:rowOff>38100</xdr:rowOff>
    </xdr:from>
    <xdr:to>
      <xdr:col>3</xdr:col>
      <xdr:colOff>809625</xdr:colOff>
      <xdr:row>3</xdr:row>
      <xdr:rowOff>152400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47625</xdr:rowOff>
    </xdr:from>
    <xdr:to>
      <xdr:col>3</xdr:col>
      <xdr:colOff>1943100</xdr:colOff>
      <xdr:row>3</xdr:row>
      <xdr:rowOff>161925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38125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76200</xdr:rowOff>
    </xdr:from>
    <xdr:to>
      <xdr:col>2</xdr:col>
      <xdr:colOff>800100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57150</xdr:rowOff>
    </xdr:from>
    <xdr:to>
      <xdr:col>7</xdr:col>
      <xdr:colOff>409575</xdr:colOff>
      <xdr:row>6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91525" y="5715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246488</xdr:colOff>
      <xdr:row>1</xdr:row>
      <xdr:rowOff>95250</xdr:rowOff>
    </xdr:from>
    <xdr:to>
      <xdr:col>9</xdr:col>
      <xdr:colOff>180975</xdr:colOff>
      <xdr:row>6</xdr:row>
      <xdr:rowOff>59241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542638" y="285750"/>
          <a:ext cx="2353837" cy="916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114300</xdr:colOff>
      <xdr:row>6</xdr:row>
      <xdr:rowOff>104775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0</xdr:rowOff>
    </xdr:from>
    <xdr:to>
      <xdr:col>8</xdr:col>
      <xdr:colOff>419100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867525" y="1047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666750</xdr:colOff>
      <xdr:row>1</xdr:row>
      <xdr:rowOff>0</xdr:rowOff>
    </xdr:from>
    <xdr:to>
      <xdr:col>11</xdr:col>
      <xdr:colOff>0</xdr:colOff>
      <xdr:row>4</xdr:row>
      <xdr:rowOff>114300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115175" y="190500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3</xdr:col>
      <xdr:colOff>28575</xdr:colOff>
      <xdr:row>5</xdr:row>
      <xdr:rowOff>76200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1</xdr:row>
      <xdr:rowOff>19050</xdr:rowOff>
    </xdr:from>
    <xdr:to>
      <xdr:col>7</xdr:col>
      <xdr:colOff>476250</xdr:colOff>
      <xdr:row>5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10675" y="171450"/>
          <a:ext cx="2590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266700</xdr:colOff>
      <xdr:row>1</xdr:row>
      <xdr:rowOff>0</xdr:rowOff>
    </xdr:from>
    <xdr:to>
      <xdr:col>9</xdr:col>
      <xdr:colOff>200025</xdr:colOff>
      <xdr:row>5</xdr:row>
      <xdr:rowOff>9525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963025" y="152400"/>
          <a:ext cx="24193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3448050</xdr:colOff>
      <xdr:row>0</xdr:row>
      <xdr:rowOff>152400</xdr:rowOff>
    </xdr:from>
    <xdr:to>
      <xdr:col>8</xdr:col>
      <xdr:colOff>3448050</xdr:colOff>
      <xdr:row>4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3687425" y="152400"/>
          <a:ext cx="3667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0</xdr:row>
      <xdr:rowOff>28575</xdr:rowOff>
    </xdr:from>
    <xdr:to>
      <xdr:col>3</xdr:col>
      <xdr:colOff>95250</xdr:colOff>
      <xdr:row>6</xdr:row>
      <xdr:rowOff>171450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14192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3562350</xdr:colOff>
      <xdr:row>1</xdr:row>
      <xdr:rowOff>85725</xdr:rowOff>
    </xdr:from>
    <xdr:to>
      <xdr:col>11</xdr:col>
      <xdr:colOff>180975</xdr:colOff>
      <xdr:row>4</xdr:row>
      <xdr:rowOff>76200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601450" y="276225"/>
          <a:ext cx="2200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3</xdr:col>
      <xdr:colOff>219075</xdr:colOff>
      <xdr:row>7</xdr:row>
      <xdr:rowOff>28575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11715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95250</xdr:rowOff>
    </xdr:from>
    <xdr:to>
      <xdr:col>9</xdr:col>
      <xdr:colOff>38100</xdr:colOff>
      <xdr:row>5</xdr:row>
      <xdr:rowOff>19050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125200" y="228600"/>
          <a:ext cx="2933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781050</xdr:colOff>
      <xdr:row>2</xdr:row>
      <xdr:rowOff>104775</xdr:rowOff>
    </xdr:from>
    <xdr:to>
      <xdr:col>11</xdr:col>
      <xdr:colOff>180975</xdr:colOff>
      <xdr:row>5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868150" y="352425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3</xdr:col>
      <xdr:colOff>266700</xdr:colOff>
      <xdr:row>6</xdr:row>
      <xdr:rowOff>142875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904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400050</xdr:colOff>
      <xdr:row>1</xdr:row>
      <xdr:rowOff>57150</xdr:rowOff>
    </xdr:from>
    <xdr:to>
      <xdr:col>14</xdr:col>
      <xdr:colOff>400050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839700" y="209550"/>
          <a:ext cx="2200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952500</xdr:colOff>
      <xdr:row>1</xdr:row>
      <xdr:rowOff>57150</xdr:rowOff>
    </xdr:from>
    <xdr:to>
      <xdr:col>17</xdr:col>
      <xdr:colOff>19050</xdr:colOff>
      <xdr:row>5</xdr:row>
      <xdr:rowOff>9525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58525" y="209550"/>
          <a:ext cx="2009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</xdr:row>
      <xdr:rowOff>104775</xdr:rowOff>
    </xdr:from>
    <xdr:to>
      <xdr:col>7</xdr:col>
      <xdr:colOff>381000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1057275</xdr:colOff>
      <xdr:row>1</xdr:row>
      <xdr:rowOff>95250</xdr:rowOff>
    </xdr:from>
    <xdr:to>
      <xdr:col>9</xdr:col>
      <xdr:colOff>923925</xdr:colOff>
      <xdr:row>5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734300" y="285750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114300</xdr:rowOff>
    </xdr:from>
    <xdr:to>
      <xdr:col>7</xdr:col>
      <xdr:colOff>895350</xdr:colOff>
      <xdr:row>5</xdr:row>
      <xdr:rowOff>142875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67825" y="304800"/>
          <a:ext cx="2762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66675</xdr:rowOff>
    </xdr:from>
    <xdr:to>
      <xdr:col>9</xdr:col>
      <xdr:colOff>885825</xdr:colOff>
      <xdr:row>5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791700" y="257175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/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21" style="5" customWidth="1"/>
    <col min="7" max="7" width="4.140625" style="5" customWidth="1"/>
    <col min="8" max="8" width="11.42578125" style="5" customWidth="1"/>
    <col min="9" max="9" width="53.42578125" style="5" customWidth="1"/>
    <col min="10" max="10" width="15.5703125" style="5" customWidth="1"/>
    <col min="11" max="11" width="15.42578125" style="5" customWidth="1"/>
    <col min="12" max="12" width="2.140625" style="5" customWidth="1"/>
    <col min="13" max="13" width="3" style="5" customWidth="1"/>
    <col min="14" max="16384" width="11.42578125" style="5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5.75" x14ac:dyDescent="0.25">
      <c r="B2" s="6"/>
      <c r="C2" s="7"/>
      <c r="D2" s="470" t="s">
        <v>0</v>
      </c>
      <c r="E2" s="470"/>
      <c r="F2" s="470"/>
      <c r="G2" s="470"/>
      <c r="H2" s="470"/>
      <c r="I2" s="470"/>
      <c r="J2" s="470"/>
      <c r="K2" s="7"/>
      <c r="L2" s="7"/>
      <c r="M2" s="1"/>
    </row>
    <row r="3" spans="2:13" ht="15.75" x14ac:dyDescent="0.25">
      <c r="B3" s="6"/>
      <c r="C3" s="7"/>
      <c r="D3" s="470" t="s">
        <v>1</v>
      </c>
      <c r="E3" s="470"/>
      <c r="F3" s="470"/>
      <c r="G3" s="470"/>
      <c r="H3" s="470"/>
      <c r="I3" s="470"/>
      <c r="J3" s="470"/>
      <c r="K3" s="7"/>
      <c r="L3" s="7"/>
      <c r="M3" s="1"/>
    </row>
    <row r="4" spans="2:13" ht="15.75" x14ac:dyDescent="0.25">
      <c r="B4" s="6"/>
      <c r="C4" s="7"/>
      <c r="D4" s="470" t="s">
        <v>2</v>
      </c>
      <c r="E4" s="470"/>
      <c r="F4" s="470"/>
      <c r="G4" s="470"/>
      <c r="H4" s="470"/>
      <c r="I4" s="470"/>
      <c r="J4" s="470"/>
      <c r="K4" s="7"/>
      <c r="L4" s="7"/>
      <c r="M4" s="1"/>
    </row>
    <row r="5" spans="2:13" ht="15.75" x14ac:dyDescent="0.2">
      <c r="B5" s="6"/>
      <c r="C5" s="8"/>
      <c r="D5" s="471" t="s">
        <v>3</v>
      </c>
      <c r="E5" s="471"/>
      <c r="F5" s="471"/>
      <c r="G5" s="471"/>
      <c r="H5" s="471"/>
      <c r="I5" s="471"/>
      <c r="J5" s="471"/>
      <c r="K5" s="8"/>
      <c r="L5" s="8"/>
      <c r="M5" s="1"/>
    </row>
    <row r="6" spans="2:13" x14ac:dyDescent="0.2">
      <c r="B6" s="9"/>
      <c r="C6" s="10"/>
      <c r="D6" s="472"/>
      <c r="E6" s="472"/>
      <c r="F6" s="472"/>
      <c r="G6" s="472"/>
      <c r="H6" s="472"/>
      <c r="I6" s="472"/>
      <c r="J6" s="472"/>
      <c r="K6" s="11"/>
      <c r="L6" s="1"/>
      <c r="M6" s="1"/>
    </row>
    <row r="7" spans="2:13" x14ac:dyDescent="0.2">
      <c r="B7" s="8"/>
      <c r="C7" s="8"/>
      <c r="D7" s="8"/>
      <c r="E7" s="8"/>
      <c r="F7" s="12"/>
      <c r="G7" s="13"/>
      <c r="H7" s="8"/>
      <c r="I7" s="8"/>
      <c r="J7" s="8"/>
      <c r="K7" s="8"/>
      <c r="L7" s="6"/>
      <c r="M7" s="1"/>
    </row>
    <row r="8" spans="2:13" x14ac:dyDescent="0.2">
      <c r="B8" s="8"/>
      <c r="C8" s="8"/>
      <c r="D8" s="8"/>
      <c r="E8" s="8"/>
      <c r="F8" s="8"/>
      <c r="G8" s="13"/>
      <c r="H8" s="8"/>
      <c r="I8" s="8"/>
      <c r="J8" s="8"/>
      <c r="K8" s="8"/>
      <c r="L8" s="1"/>
      <c r="M8" s="1"/>
    </row>
    <row r="9" spans="2:13" x14ac:dyDescent="0.2">
      <c r="B9" s="464"/>
      <c r="C9" s="466" t="s">
        <v>4</v>
      </c>
      <c r="D9" s="466"/>
      <c r="E9" s="14" t="s">
        <v>5</v>
      </c>
      <c r="F9" s="14"/>
      <c r="G9" s="468"/>
      <c r="H9" s="466" t="s">
        <v>4</v>
      </c>
      <c r="I9" s="466"/>
      <c r="J9" s="14" t="s">
        <v>5</v>
      </c>
      <c r="K9" s="14"/>
      <c r="L9" s="15"/>
      <c r="M9" s="1"/>
    </row>
    <row r="10" spans="2:13" x14ac:dyDescent="0.2">
      <c r="B10" s="465"/>
      <c r="C10" s="467"/>
      <c r="D10" s="467"/>
      <c r="E10" s="16">
        <v>2018</v>
      </c>
      <c r="F10" s="16">
        <v>2017</v>
      </c>
      <c r="G10" s="469"/>
      <c r="H10" s="467"/>
      <c r="I10" s="467"/>
      <c r="J10" s="16">
        <v>2018</v>
      </c>
      <c r="K10" s="16">
        <v>2017</v>
      </c>
      <c r="L10" s="17"/>
      <c r="M10" s="1"/>
    </row>
    <row r="11" spans="2:13" x14ac:dyDescent="0.2">
      <c r="B11" s="18"/>
      <c r="C11" s="8"/>
      <c r="D11" s="8"/>
      <c r="E11" s="8"/>
      <c r="F11" s="8"/>
      <c r="G11" s="13"/>
      <c r="H11" s="8"/>
      <c r="I11" s="8"/>
      <c r="J11" s="8"/>
      <c r="K11" s="8"/>
      <c r="L11" s="19"/>
      <c r="M11" s="1"/>
    </row>
    <row r="12" spans="2:13" x14ac:dyDescent="0.2">
      <c r="B12" s="18"/>
      <c r="C12" s="8"/>
      <c r="D12" s="8"/>
      <c r="E12" s="8"/>
      <c r="F12" s="8"/>
      <c r="G12" s="13"/>
      <c r="H12" s="8"/>
      <c r="I12" s="8"/>
      <c r="J12" s="8"/>
      <c r="K12" s="8"/>
      <c r="L12" s="19"/>
      <c r="M12" s="1"/>
    </row>
    <row r="13" spans="2:13" x14ac:dyDescent="0.2">
      <c r="B13" s="20"/>
      <c r="C13" s="463" t="s">
        <v>6</v>
      </c>
      <c r="D13" s="463"/>
      <c r="E13" s="21"/>
      <c r="F13" s="22"/>
      <c r="G13" s="23"/>
      <c r="H13" s="463" t="s">
        <v>7</v>
      </c>
      <c r="I13" s="463"/>
      <c r="J13" s="24"/>
      <c r="K13" s="24"/>
      <c r="L13" s="19"/>
      <c r="M13" s="1"/>
    </row>
    <row r="14" spans="2:13" x14ac:dyDescent="0.2">
      <c r="B14" s="20"/>
      <c r="C14" s="25"/>
      <c r="D14" s="24"/>
      <c r="E14" s="26"/>
      <c r="F14" s="26"/>
      <c r="G14" s="23"/>
      <c r="H14" s="25"/>
      <c r="I14" s="24"/>
      <c r="J14" s="27"/>
      <c r="K14" s="27"/>
      <c r="L14" s="19"/>
      <c r="M14" s="1"/>
    </row>
    <row r="15" spans="2:13" x14ac:dyDescent="0.2">
      <c r="B15" s="20"/>
      <c r="C15" s="458" t="s">
        <v>8</v>
      </c>
      <c r="D15" s="458"/>
      <c r="E15" s="26"/>
      <c r="F15" s="26"/>
      <c r="G15" s="23"/>
      <c r="H15" s="458" t="s">
        <v>9</v>
      </c>
      <c r="I15" s="458"/>
      <c r="J15" s="26"/>
      <c r="K15" s="26"/>
      <c r="L15" s="19"/>
      <c r="M15" s="1"/>
    </row>
    <row r="16" spans="2:13" x14ac:dyDescent="0.2">
      <c r="B16" s="20"/>
      <c r="C16" s="28"/>
      <c r="D16" s="29"/>
      <c r="E16" s="26"/>
      <c r="F16" s="26"/>
      <c r="G16" s="23"/>
      <c r="H16" s="28"/>
      <c r="I16" s="29"/>
      <c r="J16" s="26"/>
      <c r="K16" s="26"/>
      <c r="L16" s="19"/>
      <c r="M16" s="1"/>
    </row>
    <row r="17" spans="2:13" x14ac:dyDescent="0.2">
      <c r="B17" s="20"/>
      <c r="C17" s="462" t="s">
        <v>10</v>
      </c>
      <c r="D17" s="462"/>
      <c r="E17" s="30">
        <v>507699450.32999992</v>
      </c>
      <c r="F17" s="30">
        <v>694671076.28999996</v>
      </c>
      <c r="G17" s="23"/>
      <c r="H17" s="462" t="s">
        <v>11</v>
      </c>
      <c r="I17" s="462"/>
      <c r="J17" s="30">
        <v>198436841.62</v>
      </c>
      <c r="K17" s="30">
        <v>183585706.83000001</v>
      </c>
      <c r="L17" s="19"/>
      <c r="M17" s="1"/>
    </row>
    <row r="18" spans="2:13" x14ac:dyDescent="0.2">
      <c r="B18" s="20"/>
      <c r="C18" s="462" t="s">
        <v>12</v>
      </c>
      <c r="D18" s="462"/>
      <c r="E18" s="30">
        <v>419511.53</v>
      </c>
      <c r="F18" s="30">
        <v>1037852.12</v>
      </c>
      <c r="G18" s="23"/>
      <c r="H18" s="462" t="s">
        <v>13</v>
      </c>
      <c r="I18" s="462"/>
      <c r="J18" s="30">
        <v>0</v>
      </c>
      <c r="K18" s="30">
        <v>0</v>
      </c>
      <c r="L18" s="19"/>
      <c r="M18" s="1"/>
    </row>
    <row r="19" spans="2:13" x14ac:dyDescent="0.2">
      <c r="B19" s="20"/>
      <c r="C19" s="462" t="s">
        <v>14</v>
      </c>
      <c r="D19" s="462"/>
      <c r="E19" s="30">
        <v>445522.97</v>
      </c>
      <c r="F19" s="30">
        <v>38625773.82</v>
      </c>
      <c r="G19" s="23"/>
      <c r="H19" s="462" t="s">
        <v>15</v>
      </c>
      <c r="I19" s="462"/>
      <c r="J19" s="31">
        <v>10305739.15</v>
      </c>
      <c r="K19" s="30">
        <v>26144869.559999999</v>
      </c>
      <c r="L19" s="19"/>
      <c r="M19" s="1"/>
    </row>
    <row r="20" spans="2:13" x14ac:dyDescent="0.2">
      <c r="B20" s="20"/>
      <c r="C20" s="462" t="s">
        <v>16</v>
      </c>
      <c r="D20" s="462"/>
      <c r="E20" s="31">
        <v>0</v>
      </c>
      <c r="F20" s="30">
        <v>0</v>
      </c>
      <c r="G20" s="23"/>
      <c r="H20" s="462" t="s">
        <v>17</v>
      </c>
      <c r="I20" s="462"/>
      <c r="J20" s="30">
        <v>0</v>
      </c>
      <c r="K20" s="30">
        <v>0</v>
      </c>
      <c r="L20" s="19"/>
      <c r="M20" s="1"/>
    </row>
    <row r="21" spans="2:13" x14ac:dyDescent="0.2">
      <c r="B21" s="20"/>
      <c r="C21" s="462" t="s">
        <v>18</v>
      </c>
      <c r="D21" s="462"/>
      <c r="E21" s="30">
        <v>5831.74</v>
      </c>
      <c r="F21" s="30">
        <v>14170.28</v>
      </c>
      <c r="G21" s="23"/>
      <c r="H21" s="462" t="s">
        <v>19</v>
      </c>
      <c r="I21" s="462"/>
      <c r="J21" s="30">
        <v>0</v>
      </c>
      <c r="K21" s="30">
        <v>0</v>
      </c>
      <c r="L21" s="19"/>
      <c r="M21" s="1"/>
    </row>
    <row r="22" spans="2:13" x14ac:dyDescent="0.2">
      <c r="B22" s="20"/>
      <c r="C22" s="462" t="s">
        <v>20</v>
      </c>
      <c r="D22" s="462"/>
      <c r="E22" s="30">
        <v>0</v>
      </c>
      <c r="F22" s="30">
        <v>0</v>
      </c>
      <c r="G22" s="23"/>
      <c r="H22" s="462" t="s">
        <v>21</v>
      </c>
      <c r="I22" s="462"/>
      <c r="J22" s="30">
        <v>0</v>
      </c>
      <c r="K22" s="30">
        <v>0</v>
      </c>
      <c r="L22" s="19"/>
      <c r="M22" s="1"/>
    </row>
    <row r="23" spans="2:13" x14ac:dyDescent="0.2">
      <c r="B23" s="20"/>
      <c r="C23" s="462" t="s">
        <v>22</v>
      </c>
      <c r="D23" s="462"/>
      <c r="E23" s="30">
        <v>0</v>
      </c>
      <c r="F23" s="30">
        <v>0</v>
      </c>
      <c r="G23" s="23"/>
      <c r="H23" s="462" t="s">
        <v>23</v>
      </c>
      <c r="I23" s="462"/>
      <c r="J23" s="30">
        <v>0</v>
      </c>
      <c r="K23" s="30">
        <v>0</v>
      </c>
      <c r="L23" s="19"/>
      <c r="M23" s="1"/>
    </row>
    <row r="24" spans="2:13" x14ac:dyDescent="0.2">
      <c r="B24" s="20"/>
      <c r="C24" s="32"/>
      <c r="D24" s="33"/>
      <c r="E24" s="34"/>
      <c r="F24" s="35"/>
      <c r="G24" s="23"/>
      <c r="H24" s="462" t="s">
        <v>24</v>
      </c>
      <c r="I24" s="462"/>
      <c r="J24" s="30">
        <v>891810.45</v>
      </c>
      <c r="K24" s="30">
        <v>0</v>
      </c>
      <c r="L24" s="19"/>
      <c r="M24" s="1"/>
    </row>
    <row r="25" spans="2:13" x14ac:dyDescent="0.2">
      <c r="B25" s="36"/>
      <c r="C25" s="458" t="s">
        <v>25</v>
      </c>
      <c r="D25" s="458"/>
      <c r="E25" s="37">
        <f>SUM(E17:E24)</f>
        <v>508570316.56999993</v>
      </c>
      <c r="F25" s="37">
        <f>SUM(F17:F24)</f>
        <v>734348872.50999999</v>
      </c>
      <c r="G25" s="38"/>
      <c r="H25" s="25"/>
      <c r="I25" s="24"/>
      <c r="J25" s="39"/>
      <c r="K25" s="39"/>
      <c r="L25" s="19"/>
      <c r="M25" s="1"/>
    </row>
    <row r="26" spans="2:13" x14ac:dyDescent="0.2">
      <c r="B26" s="36"/>
      <c r="C26" s="25"/>
      <c r="D26" s="40"/>
      <c r="E26" s="39"/>
      <c r="F26" s="39"/>
      <c r="G26" s="38"/>
      <c r="H26" s="458" t="s">
        <v>26</v>
      </c>
      <c r="I26" s="458"/>
      <c r="J26" s="37">
        <f>SUM(J17:J25)</f>
        <v>209634391.22</v>
      </c>
      <c r="K26" s="37">
        <f>SUM(K17:K25)</f>
        <v>209730576.39000002</v>
      </c>
      <c r="L26" s="19"/>
      <c r="M26" s="1"/>
    </row>
    <row r="27" spans="2:13" x14ac:dyDescent="0.2">
      <c r="B27" s="20"/>
      <c r="C27" s="32"/>
      <c r="D27" s="32"/>
      <c r="E27" s="35"/>
      <c r="F27" s="35"/>
      <c r="G27" s="23"/>
      <c r="H27" s="41"/>
      <c r="I27" s="33"/>
      <c r="J27" s="35"/>
      <c r="K27" s="35"/>
      <c r="L27" s="19"/>
      <c r="M27" s="1"/>
    </row>
    <row r="28" spans="2:13" x14ac:dyDescent="0.2">
      <c r="B28" s="20"/>
      <c r="C28" s="458" t="s">
        <v>27</v>
      </c>
      <c r="D28" s="458"/>
      <c r="E28" s="42"/>
      <c r="F28" s="42"/>
      <c r="G28" s="23"/>
      <c r="H28" s="458" t="s">
        <v>28</v>
      </c>
      <c r="I28" s="458"/>
      <c r="J28" s="42"/>
      <c r="K28" s="42"/>
      <c r="L28" s="19"/>
      <c r="M28" s="1"/>
    </row>
    <row r="29" spans="2:13" x14ac:dyDescent="0.2">
      <c r="B29" s="20"/>
      <c r="C29" s="32"/>
      <c r="D29" s="32"/>
      <c r="E29" s="35"/>
      <c r="F29" s="35"/>
      <c r="G29" s="23"/>
      <c r="H29" s="32"/>
      <c r="I29" s="33"/>
      <c r="J29" s="35"/>
      <c r="K29" s="35"/>
      <c r="L29" s="19"/>
      <c r="M29" s="1"/>
    </row>
    <row r="30" spans="2:13" x14ac:dyDescent="0.2">
      <c r="B30" s="20"/>
      <c r="C30" s="462" t="s">
        <v>29</v>
      </c>
      <c r="D30" s="462"/>
      <c r="E30" s="30">
        <v>0</v>
      </c>
      <c r="F30" s="30">
        <v>0</v>
      </c>
      <c r="G30" s="23"/>
      <c r="H30" s="462" t="s">
        <v>30</v>
      </c>
      <c r="I30" s="462"/>
      <c r="J30" s="30">
        <v>0</v>
      </c>
      <c r="K30" s="30">
        <v>0</v>
      </c>
      <c r="L30" s="19"/>
      <c r="M30" s="1"/>
    </row>
    <row r="31" spans="2:13" x14ac:dyDescent="0.2">
      <c r="B31" s="20"/>
      <c r="C31" s="462" t="s">
        <v>31</v>
      </c>
      <c r="D31" s="462"/>
      <c r="E31" s="30">
        <v>0</v>
      </c>
      <c r="F31" s="30">
        <v>0</v>
      </c>
      <c r="G31" s="23"/>
      <c r="H31" s="462" t="s">
        <v>32</v>
      </c>
      <c r="I31" s="462"/>
      <c r="J31" s="30">
        <v>0</v>
      </c>
      <c r="K31" s="30">
        <v>0</v>
      </c>
      <c r="L31" s="19"/>
      <c r="M31" s="1"/>
    </row>
    <row r="32" spans="2:13" x14ac:dyDescent="0.2">
      <c r="B32" s="20"/>
      <c r="C32" s="462" t="s">
        <v>33</v>
      </c>
      <c r="D32" s="462"/>
      <c r="E32" s="30">
        <v>6329213142.8900003</v>
      </c>
      <c r="F32" s="30">
        <v>5864315237.9799995</v>
      </c>
      <c r="G32" s="23"/>
      <c r="H32" s="462" t="s">
        <v>34</v>
      </c>
      <c r="I32" s="462"/>
      <c r="J32" s="30">
        <v>71693290.299999997</v>
      </c>
      <c r="K32" s="30">
        <v>82674029.450000003</v>
      </c>
      <c r="L32" s="19"/>
      <c r="M32" s="1"/>
    </row>
    <row r="33" spans="2:13" x14ac:dyDescent="0.2">
      <c r="B33" s="20"/>
      <c r="C33" s="462" t="s">
        <v>35</v>
      </c>
      <c r="D33" s="462"/>
      <c r="E33" s="30">
        <v>290137070.31</v>
      </c>
      <c r="F33" s="30">
        <v>160992429.47</v>
      </c>
      <c r="G33" s="23"/>
      <c r="H33" s="462" t="s">
        <v>36</v>
      </c>
      <c r="I33" s="462"/>
      <c r="J33" s="30">
        <v>0</v>
      </c>
      <c r="K33" s="30">
        <v>0</v>
      </c>
      <c r="L33" s="19"/>
      <c r="M33" s="1"/>
    </row>
    <row r="34" spans="2:13" x14ac:dyDescent="0.2">
      <c r="B34" s="20"/>
      <c r="C34" s="462" t="s">
        <v>37</v>
      </c>
      <c r="D34" s="462"/>
      <c r="E34" s="30">
        <v>7147800</v>
      </c>
      <c r="F34" s="30">
        <v>5568000</v>
      </c>
      <c r="G34" s="23"/>
      <c r="H34" s="462" t="s">
        <v>38</v>
      </c>
      <c r="I34" s="462"/>
      <c r="J34" s="30">
        <v>0</v>
      </c>
      <c r="K34" s="30">
        <v>0</v>
      </c>
      <c r="L34" s="19"/>
      <c r="M34" s="1"/>
    </row>
    <row r="35" spans="2:13" x14ac:dyDescent="0.2">
      <c r="B35" s="20"/>
      <c r="C35" s="462" t="s">
        <v>39</v>
      </c>
      <c r="D35" s="462"/>
      <c r="E35" s="31">
        <v>-357935485.99000001</v>
      </c>
      <c r="F35" s="30">
        <v>-312849587.92000002</v>
      </c>
      <c r="G35" s="23"/>
      <c r="H35" s="462" t="s">
        <v>40</v>
      </c>
      <c r="I35" s="462"/>
      <c r="J35" s="30">
        <v>44666634</v>
      </c>
      <c r="K35" s="30">
        <v>27655458</v>
      </c>
      <c r="L35" s="19"/>
      <c r="M35" s="1"/>
    </row>
    <row r="36" spans="2:13" x14ac:dyDescent="0.2">
      <c r="B36" s="20"/>
      <c r="C36" s="462" t="s">
        <v>41</v>
      </c>
      <c r="D36" s="462"/>
      <c r="E36" s="30">
        <v>0</v>
      </c>
      <c r="F36" s="30">
        <v>0</v>
      </c>
      <c r="G36" s="23"/>
      <c r="H36" s="32"/>
      <c r="I36" s="43"/>
      <c r="J36" s="35"/>
      <c r="K36" s="35"/>
      <c r="L36" s="19"/>
      <c r="M36" s="1"/>
    </row>
    <row r="37" spans="2:13" x14ac:dyDescent="0.2">
      <c r="B37" s="20"/>
      <c r="C37" s="462" t="s">
        <v>42</v>
      </c>
      <c r="D37" s="462"/>
      <c r="E37" s="30">
        <v>0</v>
      </c>
      <c r="F37" s="30">
        <v>0</v>
      </c>
      <c r="G37" s="23"/>
      <c r="H37" s="458" t="s">
        <v>43</v>
      </c>
      <c r="I37" s="458"/>
      <c r="J37" s="37">
        <f>SUM(J30:J36)</f>
        <v>116359924.3</v>
      </c>
      <c r="K37" s="37">
        <f>SUM(K30:K36)</f>
        <v>110329487.45</v>
      </c>
      <c r="L37" s="19"/>
      <c r="M37" s="1"/>
    </row>
    <row r="38" spans="2:13" x14ac:dyDescent="0.2">
      <c r="B38" s="20"/>
      <c r="C38" s="462" t="s">
        <v>44</v>
      </c>
      <c r="D38" s="462"/>
      <c r="E38" s="30">
        <v>0</v>
      </c>
      <c r="F38" s="30">
        <v>0</v>
      </c>
      <c r="G38" s="23"/>
      <c r="H38" s="25"/>
      <c r="I38" s="40"/>
      <c r="J38" s="39"/>
      <c r="K38" s="39"/>
      <c r="L38" s="19"/>
      <c r="M38" s="1"/>
    </row>
    <row r="39" spans="2:13" x14ac:dyDescent="0.2">
      <c r="B39" s="20"/>
      <c r="C39" s="32"/>
      <c r="D39" s="33"/>
      <c r="E39" s="35"/>
      <c r="F39" s="35"/>
      <c r="G39" s="23"/>
      <c r="H39" s="458" t="s">
        <v>45</v>
      </c>
      <c r="I39" s="458"/>
      <c r="J39" s="37">
        <f>+J37+J26</f>
        <v>325994315.51999998</v>
      </c>
      <c r="K39" s="37">
        <f>K26+K37</f>
        <v>320060063.84000003</v>
      </c>
      <c r="L39" s="19"/>
      <c r="M39" s="1"/>
    </row>
    <row r="40" spans="2:13" x14ac:dyDescent="0.2">
      <c r="B40" s="36"/>
      <c r="C40" s="458" t="s">
        <v>46</v>
      </c>
      <c r="D40" s="458"/>
      <c r="E40" s="37">
        <f>SUM(E30:E39)</f>
        <v>6268562527.210001</v>
      </c>
      <c r="F40" s="37">
        <f>SUM(F30:F39)</f>
        <v>5718026079.5299997</v>
      </c>
      <c r="G40" s="38"/>
      <c r="H40" s="25"/>
      <c r="I40" s="44"/>
      <c r="J40" s="39"/>
      <c r="K40" s="39"/>
      <c r="L40" s="19"/>
      <c r="M40" s="1"/>
    </row>
    <row r="41" spans="2:13" x14ac:dyDescent="0.2">
      <c r="B41" s="20"/>
      <c r="C41" s="32"/>
      <c r="D41" s="25"/>
      <c r="E41" s="35"/>
      <c r="F41" s="35"/>
      <c r="G41" s="23"/>
      <c r="H41" s="463" t="s">
        <v>47</v>
      </c>
      <c r="I41" s="463"/>
      <c r="J41" s="35"/>
      <c r="K41" s="35"/>
      <c r="L41" s="19"/>
      <c r="M41" s="1"/>
    </row>
    <row r="42" spans="2:13" x14ac:dyDescent="0.2">
      <c r="B42" s="20"/>
      <c r="C42" s="458" t="s">
        <v>48</v>
      </c>
      <c r="D42" s="458"/>
      <c r="E42" s="37">
        <f>+E40+E25</f>
        <v>6777132843.7800007</v>
      </c>
      <c r="F42" s="37">
        <f>F25+F40</f>
        <v>6452374952.04</v>
      </c>
      <c r="G42" s="23"/>
      <c r="H42" s="25"/>
      <c r="I42" s="45"/>
      <c r="J42" s="35"/>
      <c r="K42" s="35"/>
      <c r="L42" s="19"/>
      <c r="M42" s="1"/>
    </row>
    <row r="43" spans="2:13" x14ac:dyDescent="0.2">
      <c r="B43" s="20"/>
      <c r="C43" s="32"/>
      <c r="D43" s="32"/>
      <c r="E43" s="35"/>
      <c r="F43" s="35"/>
      <c r="G43" s="23"/>
      <c r="H43" s="458" t="s">
        <v>49</v>
      </c>
      <c r="I43" s="458"/>
      <c r="J43" s="37">
        <f>SUM(J45:J47)</f>
        <v>0</v>
      </c>
      <c r="K43" s="37">
        <f>SUM(K45:K47)</f>
        <v>0</v>
      </c>
      <c r="L43" s="19"/>
      <c r="M43" s="1"/>
    </row>
    <row r="44" spans="2:13" x14ac:dyDescent="0.2">
      <c r="B44" s="20"/>
      <c r="C44" s="32"/>
      <c r="D44" s="32"/>
      <c r="E44" s="35"/>
      <c r="F44" s="35"/>
      <c r="G44" s="23"/>
      <c r="H44" s="32"/>
      <c r="I44" s="22"/>
      <c r="J44" s="35"/>
      <c r="K44" s="35"/>
      <c r="L44" s="19"/>
      <c r="M44" s="1"/>
    </row>
    <row r="45" spans="2:13" x14ac:dyDescent="0.2">
      <c r="B45" s="20"/>
      <c r="C45" s="32"/>
      <c r="D45" s="32"/>
      <c r="E45" s="35"/>
      <c r="F45" s="35"/>
      <c r="G45" s="23"/>
      <c r="H45" s="462" t="s">
        <v>50</v>
      </c>
      <c r="I45" s="462"/>
      <c r="J45" s="30">
        <v>0</v>
      </c>
      <c r="K45" s="30">
        <v>0</v>
      </c>
      <c r="L45" s="19"/>
      <c r="M45" s="1"/>
    </row>
    <row r="46" spans="2:13" x14ac:dyDescent="0.2">
      <c r="B46" s="20"/>
      <c r="C46" s="32"/>
      <c r="D46" s="46"/>
      <c r="E46" s="47"/>
      <c r="F46" s="35"/>
      <c r="G46" s="23"/>
      <c r="H46" s="462" t="s">
        <v>51</v>
      </c>
      <c r="I46" s="462"/>
      <c r="J46" s="30">
        <v>0</v>
      </c>
      <c r="K46" s="30">
        <v>0</v>
      </c>
      <c r="L46" s="19"/>
      <c r="M46" s="1"/>
    </row>
    <row r="47" spans="2:13" x14ac:dyDescent="0.2">
      <c r="B47" s="20"/>
      <c r="C47" s="32"/>
      <c r="D47" s="46"/>
      <c r="E47" s="48"/>
      <c r="F47" s="35"/>
      <c r="G47" s="23"/>
      <c r="H47" s="462" t="s">
        <v>52</v>
      </c>
      <c r="I47" s="462"/>
      <c r="J47" s="30">
        <v>0</v>
      </c>
      <c r="K47" s="30">
        <v>0</v>
      </c>
      <c r="L47" s="19"/>
      <c r="M47" s="1"/>
    </row>
    <row r="48" spans="2:13" x14ac:dyDescent="0.2">
      <c r="B48" s="20"/>
      <c r="C48" s="32"/>
      <c r="D48" s="46"/>
      <c r="E48" s="48"/>
      <c r="F48" s="35"/>
      <c r="G48" s="23"/>
      <c r="H48" s="32"/>
      <c r="I48" s="22"/>
      <c r="J48" s="35"/>
      <c r="K48" s="35"/>
      <c r="L48" s="19"/>
      <c r="M48" s="1"/>
    </row>
    <row r="49" spans="2:13" x14ac:dyDescent="0.2">
      <c r="B49" s="20"/>
      <c r="C49" s="32"/>
      <c r="D49" s="46"/>
      <c r="E49" s="48"/>
      <c r="F49" s="35"/>
      <c r="G49" s="23"/>
      <c r="H49" s="458" t="s">
        <v>53</v>
      </c>
      <c r="I49" s="458"/>
      <c r="J49" s="37">
        <f>SUM(J51:J55)</f>
        <v>6451138528.2600002</v>
      </c>
      <c r="K49" s="37">
        <f>SUM(K51:K55)</f>
        <v>6132314888.2000008</v>
      </c>
      <c r="L49" s="19"/>
      <c r="M49" s="1"/>
    </row>
    <row r="50" spans="2:13" x14ac:dyDescent="0.2">
      <c r="B50" s="20"/>
      <c r="C50" s="32"/>
      <c r="D50" s="46"/>
      <c r="E50" s="48"/>
      <c r="F50" s="35"/>
      <c r="G50" s="23"/>
      <c r="H50" s="25"/>
      <c r="I50" s="22"/>
      <c r="J50" s="49"/>
      <c r="K50" s="49"/>
      <c r="L50" s="19"/>
      <c r="M50" s="1"/>
    </row>
    <row r="51" spans="2:13" x14ac:dyDescent="0.2">
      <c r="B51" s="20"/>
      <c r="C51" s="32"/>
      <c r="D51" s="46"/>
      <c r="E51" s="48"/>
      <c r="F51" s="35"/>
      <c r="G51" s="23"/>
      <c r="H51" s="462" t="s">
        <v>54</v>
      </c>
      <c r="I51" s="462"/>
      <c r="J51" s="50">
        <v>476655185.31999999</v>
      </c>
      <c r="K51" s="30">
        <v>512013004.30000001</v>
      </c>
      <c r="L51" s="19"/>
      <c r="M51" s="1"/>
    </row>
    <row r="52" spans="2:13" x14ac:dyDescent="0.2">
      <c r="B52" s="20"/>
      <c r="C52" s="32"/>
      <c r="D52" s="46"/>
      <c r="E52" s="48"/>
      <c r="F52" s="35"/>
      <c r="G52" s="23"/>
      <c r="H52" s="462" t="s">
        <v>55</v>
      </c>
      <c r="I52" s="462"/>
      <c r="J52" s="30">
        <v>5997083477.7800007</v>
      </c>
      <c r="K52" s="30">
        <v>5648606897.3800001</v>
      </c>
      <c r="L52" s="19"/>
      <c r="M52" s="1"/>
    </row>
    <row r="53" spans="2:13" x14ac:dyDescent="0.2">
      <c r="B53" s="20"/>
      <c r="C53" s="32"/>
      <c r="D53" s="46"/>
      <c r="E53" s="48"/>
      <c r="F53" s="35"/>
      <c r="G53" s="23"/>
      <c r="H53" s="462" t="s">
        <v>56</v>
      </c>
      <c r="I53" s="462"/>
      <c r="J53" s="30">
        <v>0</v>
      </c>
      <c r="K53" s="30">
        <v>0</v>
      </c>
      <c r="L53" s="19"/>
      <c r="M53" s="1"/>
    </row>
    <row r="54" spans="2:13" x14ac:dyDescent="0.2">
      <c r="B54" s="20"/>
      <c r="C54" s="32"/>
      <c r="D54" s="32"/>
      <c r="E54" s="35"/>
      <c r="F54" s="35"/>
      <c r="G54" s="23"/>
      <c r="H54" s="462" t="s">
        <v>57</v>
      </c>
      <c r="I54" s="462"/>
      <c r="J54" s="30">
        <v>0</v>
      </c>
      <c r="K54" s="30">
        <v>0</v>
      </c>
      <c r="L54" s="19"/>
      <c r="M54" s="1"/>
    </row>
    <row r="55" spans="2:13" x14ac:dyDescent="0.2">
      <c r="B55" s="20"/>
      <c r="C55" s="32"/>
      <c r="D55" s="32"/>
      <c r="E55" s="35"/>
      <c r="F55" s="35"/>
      <c r="G55" s="23"/>
      <c r="H55" s="462" t="s">
        <v>58</v>
      </c>
      <c r="I55" s="462"/>
      <c r="J55" s="30">
        <v>-22600134.84</v>
      </c>
      <c r="K55" s="30">
        <v>-28305013.48</v>
      </c>
      <c r="L55" s="19"/>
      <c r="M55" s="1"/>
    </row>
    <row r="56" spans="2:13" x14ac:dyDescent="0.2">
      <c r="B56" s="20"/>
      <c r="C56" s="32"/>
      <c r="D56" s="32"/>
      <c r="E56" s="35"/>
      <c r="F56" s="35"/>
      <c r="G56" s="23"/>
      <c r="H56" s="32"/>
      <c r="I56" s="22"/>
      <c r="J56" s="35"/>
      <c r="K56" s="35"/>
      <c r="L56" s="19"/>
      <c r="M56" s="1"/>
    </row>
    <row r="57" spans="2:13" x14ac:dyDescent="0.2">
      <c r="B57" s="20"/>
      <c r="C57" s="32"/>
      <c r="D57" s="32"/>
      <c r="E57" s="35"/>
      <c r="F57" s="35"/>
      <c r="G57" s="23"/>
      <c r="H57" s="458" t="s">
        <v>59</v>
      </c>
      <c r="I57" s="458"/>
      <c r="J57" s="37">
        <f>SUM(J59:J60)</f>
        <v>0</v>
      </c>
      <c r="K57" s="37">
        <f>SUM(K59:K60)</f>
        <v>0</v>
      </c>
      <c r="L57" s="19"/>
      <c r="M57" s="1"/>
    </row>
    <row r="58" spans="2:13" x14ac:dyDescent="0.2">
      <c r="B58" s="20"/>
      <c r="C58" s="32"/>
      <c r="D58" s="32"/>
      <c r="E58" s="35"/>
      <c r="F58" s="35"/>
      <c r="G58" s="23"/>
      <c r="H58" s="32"/>
      <c r="I58" s="22"/>
      <c r="J58" s="35"/>
      <c r="K58" s="35"/>
      <c r="L58" s="19"/>
      <c r="M58" s="1"/>
    </row>
    <row r="59" spans="2:13" x14ac:dyDescent="0.2">
      <c r="B59" s="20"/>
      <c r="C59" s="32"/>
      <c r="D59" s="32"/>
      <c r="E59" s="51"/>
      <c r="F59" s="51"/>
      <c r="G59" s="23"/>
      <c r="H59" s="462" t="s">
        <v>60</v>
      </c>
      <c r="I59" s="462"/>
      <c r="J59" s="30">
        <v>0</v>
      </c>
      <c r="K59" s="30">
        <v>0</v>
      </c>
      <c r="L59" s="19"/>
      <c r="M59" s="1"/>
    </row>
    <row r="60" spans="2:13" x14ac:dyDescent="0.2">
      <c r="B60" s="20"/>
      <c r="C60" s="32"/>
      <c r="D60" s="32"/>
      <c r="E60" s="51"/>
      <c r="F60" s="51"/>
      <c r="G60" s="23"/>
      <c r="H60" s="462" t="s">
        <v>61</v>
      </c>
      <c r="I60" s="462"/>
      <c r="J60" s="30">
        <v>0</v>
      </c>
      <c r="K60" s="30">
        <v>0</v>
      </c>
      <c r="L60" s="19"/>
      <c r="M60" s="1"/>
    </row>
    <row r="61" spans="2:13" x14ac:dyDescent="0.2">
      <c r="B61" s="20"/>
      <c r="C61" s="32"/>
      <c r="D61" s="32"/>
      <c r="E61" s="51"/>
      <c r="F61" s="51"/>
      <c r="G61" s="23"/>
      <c r="H61" s="32"/>
      <c r="I61" s="52"/>
      <c r="J61" s="35"/>
      <c r="K61" s="35"/>
      <c r="L61" s="19"/>
      <c r="M61" s="1"/>
    </row>
    <row r="62" spans="2:13" x14ac:dyDescent="0.2">
      <c r="B62" s="20"/>
      <c r="C62" s="32"/>
      <c r="D62" s="32"/>
      <c r="E62" s="51"/>
      <c r="F62" s="51"/>
      <c r="G62" s="23"/>
      <c r="H62" s="458" t="s">
        <v>62</v>
      </c>
      <c r="I62" s="458"/>
      <c r="J62" s="37">
        <f>J43+J49+J57</f>
        <v>6451138528.2600002</v>
      </c>
      <c r="K62" s="37">
        <f>K43+K49+K57</f>
        <v>6132314888.2000008</v>
      </c>
      <c r="L62" s="19"/>
      <c r="M62" s="1"/>
    </row>
    <row r="63" spans="2:13" x14ac:dyDescent="0.2">
      <c r="B63" s="20"/>
      <c r="C63" s="32"/>
      <c r="D63" s="32"/>
      <c r="E63" s="51"/>
      <c r="F63" s="51"/>
      <c r="G63" s="23"/>
      <c r="H63" s="32"/>
      <c r="I63" s="22"/>
      <c r="J63" s="35"/>
      <c r="K63" s="35"/>
      <c r="L63" s="19"/>
      <c r="M63" s="1"/>
    </row>
    <row r="64" spans="2:13" x14ac:dyDescent="0.2">
      <c r="B64" s="20"/>
      <c r="C64" s="32"/>
      <c r="D64" s="32"/>
      <c r="E64" s="51"/>
      <c r="F64" s="51"/>
      <c r="G64" s="23"/>
      <c r="H64" s="458" t="s">
        <v>63</v>
      </c>
      <c r="I64" s="458"/>
      <c r="J64" s="37">
        <f>J62+J39</f>
        <v>6777132843.7800007</v>
      </c>
      <c r="K64" s="37">
        <f>K62+K39</f>
        <v>6452374952.0400009</v>
      </c>
      <c r="L64" s="19"/>
      <c r="M64" s="1"/>
    </row>
    <row r="65" spans="2:13" x14ac:dyDescent="0.2">
      <c r="B65" s="53"/>
      <c r="C65" s="54"/>
      <c r="D65" s="54"/>
      <c r="E65" s="54"/>
      <c r="F65" s="54"/>
      <c r="G65" s="55"/>
      <c r="H65" s="54"/>
      <c r="I65" s="54"/>
      <c r="J65" s="56"/>
      <c r="K65" s="56"/>
      <c r="L65" s="57"/>
      <c r="M65" s="1"/>
    </row>
    <row r="66" spans="2:13" x14ac:dyDescent="0.2">
      <c r="B66" s="1"/>
      <c r="C66" s="459" t="s">
        <v>64</v>
      </c>
      <c r="D66" s="459"/>
      <c r="E66" s="459"/>
      <c r="F66" s="459"/>
      <c r="G66" s="459"/>
      <c r="H66" s="459"/>
      <c r="I66" s="459"/>
      <c r="J66" s="459"/>
      <c r="K66" s="459"/>
      <c r="L66" s="1"/>
      <c r="M66" s="1"/>
    </row>
    <row r="67" spans="2:13" x14ac:dyDescent="0.2">
      <c r="B67" s="1"/>
      <c r="C67" s="22"/>
      <c r="D67" s="58"/>
      <c r="E67" s="59"/>
      <c r="F67" s="59"/>
      <c r="G67" s="1"/>
      <c r="H67" s="60"/>
      <c r="I67" s="61"/>
      <c r="J67" s="59"/>
      <c r="K67" s="59"/>
      <c r="L67" s="1"/>
      <c r="M67" s="1"/>
    </row>
    <row r="68" spans="2:13" x14ac:dyDescent="0.2">
      <c r="B68" s="1"/>
      <c r="C68" s="22"/>
      <c r="D68" s="58"/>
      <c r="E68" s="59"/>
      <c r="F68" s="59"/>
      <c r="G68" s="1"/>
      <c r="H68" s="60"/>
      <c r="I68" s="61"/>
      <c r="J68" s="59"/>
      <c r="K68" s="59"/>
      <c r="L68" s="1"/>
      <c r="M68" s="1"/>
    </row>
    <row r="69" spans="2:13" x14ac:dyDescent="0.2">
      <c r="B69" s="1"/>
      <c r="C69" s="22"/>
      <c r="D69" s="58" t="s">
        <v>65</v>
      </c>
      <c r="E69" s="59"/>
      <c r="F69" s="59"/>
      <c r="G69" s="1" t="s">
        <v>66</v>
      </c>
      <c r="H69" s="60"/>
      <c r="I69" s="61"/>
      <c r="J69" s="60"/>
      <c r="K69" s="61"/>
      <c r="L69" s="1"/>
      <c r="M69" s="1"/>
    </row>
    <row r="70" spans="2:13" x14ac:dyDescent="0.2">
      <c r="B70" s="1"/>
      <c r="C70" s="62"/>
      <c r="D70" s="460" t="s">
        <v>67</v>
      </c>
      <c r="E70" s="460"/>
      <c r="F70" s="59"/>
      <c r="G70" s="59"/>
      <c r="H70" s="460" t="s">
        <v>68</v>
      </c>
      <c r="I70" s="460"/>
      <c r="J70" s="461" t="s">
        <v>69</v>
      </c>
      <c r="K70" s="461"/>
      <c r="L70" s="1"/>
      <c r="M70" s="1"/>
    </row>
    <row r="71" spans="2:13" x14ac:dyDescent="0.2">
      <c r="B71" s="1"/>
      <c r="C71" s="63"/>
      <c r="D71" s="456" t="s">
        <v>70</v>
      </c>
      <c r="E71" s="456"/>
      <c r="F71" s="64"/>
      <c r="G71" s="64"/>
      <c r="H71" s="457" t="s">
        <v>71</v>
      </c>
      <c r="I71" s="457"/>
      <c r="J71" s="456" t="s">
        <v>72</v>
      </c>
      <c r="K71" s="456"/>
      <c r="L71" s="1"/>
      <c r="M71" s="1"/>
    </row>
    <row r="72" spans="2:13" s="6" customFormat="1" x14ac:dyDescent="0.2"/>
    <row r="73" spans="2:13" ht="12" customHeight="1" x14ac:dyDescent="0.2"/>
  </sheetData>
  <mergeCells count="74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1:D31"/>
    <mergeCell ref="H31:I31"/>
    <mergeCell ref="C32:D32"/>
    <mergeCell ref="H32:I32"/>
    <mergeCell ref="C33:D33"/>
    <mergeCell ref="H33:I33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60:I60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D71:E71"/>
    <mergeCell ref="H71:I71"/>
    <mergeCell ref="J71:K71"/>
    <mergeCell ref="H62:I62"/>
    <mergeCell ref="H64:I64"/>
    <mergeCell ref="C66:K66"/>
    <mergeCell ref="D70:E70"/>
    <mergeCell ref="H70:I70"/>
    <mergeCell ref="J70:K70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542"/>
  <sheetViews>
    <sheetView workbookViewId="0">
      <selection activeCell="G19" sqref="G19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47.28515625" customWidth="1"/>
    <col min="4" max="4" width="14.7109375" bestFit="1" customWidth="1"/>
    <col min="5" max="5" width="13.5703125" bestFit="1" customWidth="1"/>
    <col min="6" max="9" width="14.7109375" bestFit="1" customWidth="1"/>
    <col min="10" max="10" width="2.7109375" customWidth="1"/>
    <col min="11" max="11" width="11.42578125" hidden="1" customWidth="1"/>
  </cols>
  <sheetData>
    <row r="1" spans="2:9" ht="31.5" customHeight="1" x14ac:dyDescent="0.25"/>
    <row r="2" spans="2:9" ht="36.75" customHeight="1" x14ac:dyDescent="0.25"/>
    <row r="3" spans="2:9" ht="33" customHeight="1" x14ac:dyDescent="0.25"/>
    <row r="4" spans="2:9" x14ac:dyDescent="0.25">
      <c r="B4" s="564" t="s">
        <v>0</v>
      </c>
      <c r="C4" s="564"/>
      <c r="D4" s="564"/>
      <c r="E4" s="564"/>
      <c r="F4" s="564"/>
      <c r="G4" s="564"/>
      <c r="H4" s="564"/>
      <c r="I4" s="564"/>
    </row>
    <row r="5" spans="2:9" x14ac:dyDescent="0.25">
      <c r="B5" s="564" t="s">
        <v>271</v>
      </c>
      <c r="C5" s="564"/>
      <c r="D5" s="564"/>
      <c r="E5" s="564"/>
      <c r="F5" s="564"/>
      <c r="G5" s="564"/>
      <c r="H5" s="564"/>
      <c r="I5" s="564"/>
    </row>
    <row r="6" spans="2:9" x14ac:dyDescent="0.25">
      <c r="B6" s="564" t="s">
        <v>272</v>
      </c>
      <c r="C6" s="564"/>
      <c r="D6" s="564"/>
      <c r="E6" s="564"/>
      <c r="F6" s="564"/>
      <c r="G6" s="564"/>
      <c r="H6" s="564"/>
      <c r="I6" s="564"/>
    </row>
    <row r="7" spans="2:9" x14ac:dyDescent="0.25">
      <c r="B7" s="564" t="s">
        <v>74</v>
      </c>
      <c r="C7" s="564"/>
      <c r="D7" s="564"/>
      <c r="E7" s="564"/>
      <c r="F7" s="564"/>
      <c r="G7" s="564"/>
      <c r="H7" s="564"/>
      <c r="I7" s="564"/>
    </row>
    <row r="8" spans="2:9" x14ac:dyDescent="0.25">
      <c r="B8" s="564" t="s">
        <v>234</v>
      </c>
      <c r="C8" s="564"/>
      <c r="D8" s="564"/>
      <c r="E8" s="564"/>
      <c r="F8" s="564"/>
      <c r="G8" s="564"/>
      <c r="H8" s="564"/>
      <c r="I8" s="564"/>
    </row>
    <row r="9" spans="2:9" ht="27.75" customHeight="1" x14ac:dyDescent="0.25">
      <c r="B9" s="335"/>
      <c r="C9" s="335"/>
      <c r="D9" s="335"/>
      <c r="E9" s="335"/>
      <c r="F9" s="335"/>
      <c r="G9" s="335"/>
      <c r="H9" s="335"/>
      <c r="I9" s="335"/>
    </row>
    <row r="10" spans="2:9" x14ac:dyDescent="0.25">
      <c r="B10" s="534" t="s">
        <v>75</v>
      </c>
      <c r="C10" s="565"/>
      <c r="D10" s="540" t="s">
        <v>273</v>
      </c>
      <c r="E10" s="541"/>
      <c r="F10" s="541"/>
      <c r="G10" s="541"/>
      <c r="H10" s="542"/>
      <c r="I10" s="543" t="s">
        <v>274</v>
      </c>
    </row>
    <row r="11" spans="2:9" ht="24.75" x14ac:dyDescent="0.25">
      <c r="B11" s="536"/>
      <c r="C11" s="566"/>
      <c r="D11" s="277" t="s">
        <v>275</v>
      </c>
      <c r="E11" s="278" t="s">
        <v>276</v>
      </c>
      <c r="F11" s="277" t="s">
        <v>240</v>
      </c>
      <c r="G11" s="277" t="s">
        <v>241</v>
      </c>
      <c r="H11" s="277" t="s">
        <v>277</v>
      </c>
      <c r="I11" s="543"/>
    </row>
    <row r="12" spans="2:9" x14ac:dyDescent="0.25">
      <c r="B12" s="538"/>
      <c r="C12" s="567"/>
      <c r="D12" s="279">
        <v>1</v>
      </c>
      <c r="E12" s="279">
        <v>2</v>
      </c>
      <c r="F12" s="279" t="s">
        <v>278</v>
      </c>
      <c r="G12" s="279">
        <v>4</v>
      </c>
      <c r="H12" s="279">
        <v>5</v>
      </c>
      <c r="I12" s="279" t="s">
        <v>279</v>
      </c>
    </row>
    <row r="13" spans="2:9" s="362" customFormat="1" ht="17.25" customHeight="1" x14ac:dyDescent="0.25">
      <c r="B13" s="358"/>
      <c r="C13" s="359"/>
      <c r="D13" s="360"/>
      <c r="E13" s="363"/>
      <c r="F13" s="360"/>
      <c r="G13" s="364"/>
      <c r="H13" s="360"/>
      <c r="I13" s="361"/>
    </row>
    <row r="14" spans="2:9" s="340" customFormat="1" ht="12" x14ac:dyDescent="0.2">
      <c r="B14" s="562" t="s">
        <v>217</v>
      </c>
      <c r="C14" s="563"/>
      <c r="D14" s="338">
        <f t="shared" ref="D14:I14" si="0">SUM(D15:D21)</f>
        <v>683797976</v>
      </c>
      <c r="E14" s="337">
        <f t="shared" si="0"/>
        <v>47834935.550000004</v>
      </c>
      <c r="F14" s="338">
        <f t="shared" si="0"/>
        <v>731632911.54999995</v>
      </c>
      <c r="G14" s="339">
        <f t="shared" si="0"/>
        <v>503606024.40000004</v>
      </c>
      <c r="H14" s="338">
        <f t="shared" si="0"/>
        <v>494943432.60000002</v>
      </c>
      <c r="I14" s="338">
        <f t="shared" si="0"/>
        <v>228026887.15000001</v>
      </c>
    </row>
    <row r="15" spans="2:9" s="340" customFormat="1" ht="12" x14ac:dyDescent="0.2">
      <c r="B15" s="351"/>
      <c r="C15" s="352" t="s">
        <v>280</v>
      </c>
      <c r="D15" s="353">
        <v>407132987</v>
      </c>
      <c r="E15" s="354">
        <v>9852965.7599999998</v>
      </c>
      <c r="F15" s="341">
        <f t="shared" ref="F15:F21" si="1">D15+E15</f>
        <v>416985952.75999999</v>
      </c>
      <c r="G15" s="355">
        <v>308254598.30000001</v>
      </c>
      <c r="H15" s="353">
        <v>308238307.45999998</v>
      </c>
      <c r="I15" s="341">
        <f t="shared" ref="I15:I65" si="2">+F15-G15</f>
        <v>108731354.45999998</v>
      </c>
    </row>
    <row r="16" spans="2:9" s="340" customFormat="1" ht="12" x14ac:dyDescent="0.2">
      <c r="B16" s="351"/>
      <c r="C16" s="352" t="s">
        <v>281</v>
      </c>
      <c r="D16" s="342">
        <v>0</v>
      </c>
      <c r="E16" s="354">
        <v>0</v>
      </c>
      <c r="F16" s="341">
        <f t="shared" si="1"/>
        <v>0</v>
      </c>
      <c r="G16" s="343">
        <v>0</v>
      </c>
      <c r="H16" s="342">
        <v>0</v>
      </c>
      <c r="I16" s="341">
        <f t="shared" si="2"/>
        <v>0</v>
      </c>
    </row>
    <row r="17" spans="2:9" s="340" customFormat="1" ht="12" x14ac:dyDescent="0.2">
      <c r="B17" s="351"/>
      <c r="C17" s="352" t="s">
        <v>282</v>
      </c>
      <c r="D17" s="353">
        <v>75523012</v>
      </c>
      <c r="E17" s="354">
        <v>2051843.48</v>
      </c>
      <c r="F17" s="341">
        <f t="shared" si="1"/>
        <v>77574855.480000004</v>
      </c>
      <c r="G17" s="355">
        <v>19152558.690000001</v>
      </c>
      <c r="H17" s="353">
        <v>19152558.690000001</v>
      </c>
      <c r="I17" s="341">
        <f t="shared" si="2"/>
        <v>58422296.790000007</v>
      </c>
    </row>
    <row r="18" spans="2:9" s="340" customFormat="1" ht="12" x14ac:dyDescent="0.2">
      <c r="B18" s="351"/>
      <c r="C18" s="352" t="s">
        <v>283</v>
      </c>
      <c r="D18" s="353">
        <v>14380606</v>
      </c>
      <c r="E18" s="354">
        <v>1979226</v>
      </c>
      <c r="F18" s="341">
        <f t="shared" si="1"/>
        <v>16359832</v>
      </c>
      <c r="G18" s="343">
        <v>13338269.73</v>
      </c>
      <c r="H18" s="342">
        <v>13338269.73</v>
      </c>
      <c r="I18" s="341">
        <f t="shared" si="2"/>
        <v>3021562.2699999996</v>
      </c>
    </row>
    <row r="19" spans="2:9" s="340" customFormat="1" ht="12" x14ac:dyDescent="0.2">
      <c r="B19" s="351"/>
      <c r="C19" s="352" t="s">
        <v>284</v>
      </c>
      <c r="D19" s="353">
        <v>174761847</v>
      </c>
      <c r="E19" s="354">
        <v>33950900.310000002</v>
      </c>
      <c r="F19" s="341">
        <f t="shared" si="1"/>
        <v>208712747.31</v>
      </c>
      <c r="G19" s="343">
        <v>154899166.68000001</v>
      </c>
      <c r="H19" s="342">
        <v>146252865.72</v>
      </c>
      <c r="I19" s="341">
        <f t="shared" si="2"/>
        <v>53813580.629999995</v>
      </c>
    </row>
    <row r="20" spans="2:9" s="340" customFormat="1" ht="12" x14ac:dyDescent="0.2">
      <c r="B20" s="351"/>
      <c r="C20" s="352" t="s">
        <v>285</v>
      </c>
      <c r="D20" s="342">
        <v>0</v>
      </c>
      <c r="E20" s="285">
        <v>0</v>
      </c>
      <c r="F20" s="341">
        <f t="shared" si="1"/>
        <v>0</v>
      </c>
      <c r="G20" s="343">
        <v>0</v>
      </c>
      <c r="H20" s="342">
        <v>0</v>
      </c>
      <c r="I20" s="341">
        <f t="shared" si="2"/>
        <v>0</v>
      </c>
    </row>
    <row r="21" spans="2:9" s="340" customFormat="1" ht="12" x14ac:dyDescent="0.2">
      <c r="B21" s="351"/>
      <c r="C21" s="352" t="s">
        <v>286</v>
      </c>
      <c r="D21" s="353">
        <v>11999524</v>
      </c>
      <c r="E21" s="285">
        <v>0</v>
      </c>
      <c r="F21" s="341">
        <f t="shared" si="1"/>
        <v>11999524</v>
      </c>
      <c r="G21" s="343">
        <v>7961431</v>
      </c>
      <c r="H21" s="342">
        <v>7961431</v>
      </c>
      <c r="I21" s="341">
        <f t="shared" si="2"/>
        <v>4038093</v>
      </c>
    </row>
    <row r="22" spans="2:9" s="340" customFormat="1" ht="12" x14ac:dyDescent="0.2">
      <c r="B22" s="562" t="s">
        <v>149</v>
      </c>
      <c r="C22" s="563"/>
      <c r="D22" s="338">
        <f t="shared" ref="D22:I22" si="3">SUM(D23:D31)</f>
        <v>145920796.16</v>
      </c>
      <c r="E22" s="337">
        <f t="shared" si="3"/>
        <v>21889976.350000001</v>
      </c>
      <c r="F22" s="338">
        <f t="shared" si="3"/>
        <v>167810772.50999999</v>
      </c>
      <c r="G22" s="339">
        <f t="shared" si="3"/>
        <v>121571344.83000001</v>
      </c>
      <c r="H22" s="338">
        <f t="shared" si="3"/>
        <v>114005856.78</v>
      </c>
      <c r="I22" s="338">
        <f t="shared" si="3"/>
        <v>46239427.679999992</v>
      </c>
    </row>
    <row r="23" spans="2:9" s="340" customFormat="1" ht="24" x14ac:dyDescent="0.2">
      <c r="B23" s="351"/>
      <c r="C23" s="352" t="s">
        <v>287</v>
      </c>
      <c r="D23" s="353">
        <v>6755748.1600000001</v>
      </c>
      <c r="E23" s="285">
        <v>499170.56</v>
      </c>
      <c r="F23" s="341">
        <f t="shared" ref="F23:F65" si="4">D23+E23</f>
        <v>7254918.7199999997</v>
      </c>
      <c r="G23" s="343">
        <v>5301806.9400000004</v>
      </c>
      <c r="H23" s="342">
        <v>4956266.74</v>
      </c>
      <c r="I23" s="341">
        <f t="shared" si="2"/>
        <v>1953111.7799999993</v>
      </c>
    </row>
    <row r="24" spans="2:9" s="340" customFormat="1" ht="12" x14ac:dyDescent="0.2">
      <c r="B24" s="351"/>
      <c r="C24" s="352" t="s">
        <v>288</v>
      </c>
      <c r="D24" s="353">
        <v>575235</v>
      </c>
      <c r="E24" s="285">
        <v>0</v>
      </c>
      <c r="F24" s="341">
        <f t="shared" si="4"/>
        <v>575235</v>
      </c>
      <c r="G24" s="343">
        <v>409381.23</v>
      </c>
      <c r="H24" s="342">
        <v>407701.23</v>
      </c>
      <c r="I24" s="341">
        <f t="shared" si="2"/>
        <v>165853.77000000002</v>
      </c>
    </row>
    <row r="25" spans="2:9" s="340" customFormat="1" ht="24" x14ac:dyDescent="0.2">
      <c r="B25" s="351"/>
      <c r="C25" s="352" t="s">
        <v>289</v>
      </c>
      <c r="D25" s="342">
        <v>0</v>
      </c>
      <c r="E25" s="354">
        <v>0</v>
      </c>
      <c r="F25" s="341">
        <f t="shared" si="4"/>
        <v>0</v>
      </c>
      <c r="G25" s="343">
        <v>0</v>
      </c>
      <c r="H25" s="342">
        <v>0</v>
      </c>
      <c r="I25" s="341">
        <f t="shared" si="2"/>
        <v>0</v>
      </c>
    </row>
    <row r="26" spans="2:9" s="340" customFormat="1" ht="12" x14ac:dyDescent="0.2">
      <c r="B26" s="351"/>
      <c r="C26" s="352" t="s">
        <v>290</v>
      </c>
      <c r="D26" s="353">
        <v>33973499</v>
      </c>
      <c r="E26" s="354">
        <v>4347703.1500000004</v>
      </c>
      <c r="F26" s="341">
        <f t="shared" si="4"/>
        <v>38321202.149999999</v>
      </c>
      <c r="G26" s="343">
        <v>26217666.539999999</v>
      </c>
      <c r="H26" s="342">
        <v>25331674.129999999</v>
      </c>
      <c r="I26" s="341">
        <f t="shared" si="2"/>
        <v>12103535.609999999</v>
      </c>
    </row>
    <row r="27" spans="2:9" s="340" customFormat="1" ht="12" x14ac:dyDescent="0.2">
      <c r="B27" s="351"/>
      <c r="C27" s="352" t="s">
        <v>291</v>
      </c>
      <c r="D27" s="353">
        <v>75600</v>
      </c>
      <c r="E27" s="354">
        <v>0</v>
      </c>
      <c r="F27" s="341">
        <f t="shared" si="4"/>
        <v>75600</v>
      </c>
      <c r="G27" s="343">
        <v>45609.15</v>
      </c>
      <c r="H27" s="342">
        <v>45609.15</v>
      </c>
      <c r="I27" s="341">
        <f t="shared" si="2"/>
        <v>29990.85</v>
      </c>
    </row>
    <row r="28" spans="2:9" s="340" customFormat="1" ht="12" x14ac:dyDescent="0.2">
      <c r="B28" s="351"/>
      <c r="C28" s="352" t="s">
        <v>292</v>
      </c>
      <c r="D28" s="353">
        <v>80368543</v>
      </c>
      <c r="E28" s="354">
        <v>14240370</v>
      </c>
      <c r="F28" s="341">
        <f t="shared" si="4"/>
        <v>94608913</v>
      </c>
      <c r="G28" s="343">
        <v>71109898.420000002</v>
      </c>
      <c r="H28" s="342">
        <v>65194406.539999999</v>
      </c>
      <c r="I28" s="341">
        <f t="shared" si="2"/>
        <v>23499014.579999998</v>
      </c>
    </row>
    <row r="29" spans="2:9" s="340" customFormat="1" ht="24" x14ac:dyDescent="0.2">
      <c r="B29" s="351"/>
      <c r="C29" s="352" t="s">
        <v>293</v>
      </c>
      <c r="D29" s="353">
        <v>9441044</v>
      </c>
      <c r="E29" s="354">
        <v>5675854.9400000004</v>
      </c>
      <c r="F29" s="341">
        <f t="shared" si="4"/>
        <v>15116898.940000001</v>
      </c>
      <c r="G29" s="343">
        <v>9404518.9000000004</v>
      </c>
      <c r="H29" s="342">
        <v>9140410.9000000004</v>
      </c>
      <c r="I29" s="341">
        <f t="shared" si="2"/>
        <v>5712380.040000001</v>
      </c>
    </row>
    <row r="30" spans="2:9" s="340" customFormat="1" ht="12" x14ac:dyDescent="0.2">
      <c r="B30" s="351"/>
      <c r="C30" s="352" t="s">
        <v>294</v>
      </c>
      <c r="D30" s="342">
        <v>0</v>
      </c>
      <c r="E30" s="354">
        <v>2522560</v>
      </c>
      <c r="F30" s="341">
        <f t="shared" si="4"/>
        <v>2522560</v>
      </c>
      <c r="G30" s="343">
        <v>2514719.9</v>
      </c>
      <c r="H30" s="342">
        <v>2514719.9</v>
      </c>
      <c r="I30" s="341">
        <f t="shared" si="2"/>
        <v>7840.1000000000931</v>
      </c>
    </row>
    <row r="31" spans="2:9" s="340" customFormat="1" ht="12" x14ac:dyDescent="0.2">
      <c r="B31" s="351"/>
      <c r="C31" s="352" t="s">
        <v>295</v>
      </c>
      <c r="D31" s="353">
        <v>14731127</v>
      </c>
      <c r="E31" s="285">
        <v>-5395682.2999999998</v>
      </c>
      <c r="F31" s="341">
        <f t="shared" si="4"/>
        <v>9335444.6999999993</v>
      </c>
      <c r="G31" s="354">
        <v>6567743.75</v>
      </c>
      <c r="H31" s="353">
        <v>6415068.1900000004</v>
      </c>
      <c r="I31" s="341">
        <f t="shared" si="2"/>
        <v>2767700.9499999993</v>
      </c>
    </row>
    <row r="32" spans="2:9" s="340" customFormat="1" ht="12" x14ac:dyDescent="0.2">
      <c r="B32" s="562" t="s">
        <v>151</v>
      </c>
      <c r="C32" s="563"/>
      <c r="D32" s="338">
        <f t="shared" ref="D32:I32" si="5">SUM(D33:D41)</f>
        <v>377019644</v>
      </c>
      <c r="E32" s="337">
        <f t="shared" si="5"/>
        <v>22414609.350000001</v>
      </c>
      <c r="F32" s="338">
        <f t="shared" si="5"/>
        <v>399434253.35000002</v>
      </c>
      <c r="G32" s="339">
        <f t="shared" si="5"/>
        <v>295198650.84000003</v>
      </c>
      <c r="H32" s="338">
        <f t="shared" si="5"/>
        <v>286760771.09000003</v>
      </c>
      <c r="I32" s="338">
        <f t="shared" si="5"/>
        <v>104235602.50999999</v>
      </c>
    </row>
    <row r="33" spans="2:9" s="340" customFormat="1" ht="12" x14ac:dyDescent="0.2">
      <c r="B33" s="351"/>
      <c r="C33" s="352" t="s">
        <v>296</v>
      </c>
      <c r="D33" s="353">
        <v>90636760</v>
      </c>
      <c r="E33" s="285">
        <v>-5641252</v>
      </c>
      <c r="F33" s="341">
        <f t="shared" si="4"/>
        <v>84995508</v>
      </c>
      <c r="G33" s="343">
        <v>67223620.700000003</v>
      </c>
      <c r="H33" s="342">
        <v>67221068.780000001</v>
      </c>
      <c r="I33" s="341">
        <f t="shared" si="2"/>
        <v>17771887.299999997</v>
      </c>
    </row>
    <row r="34" spans="2:9" s="340" customFormat="1" ht="12" x14ac:dyDescent="0.2">
      <c r="B34" s="351"/>
      <c r="C34" s="352" t="s">
        <v>297</v>
      </c>
      <c r="D34" s="353">
        <v>19338770</v>
      </c>
      <c r="E34" s="285">
        <v>7551016.4000000004</v>
      </c>
      <c r="F34" s="341">
        <f t="shared" si="4"/>
        <v>26889786.399999999</v>
      </c>
      <c r="G34" s="343">
        <v>21966438.129999999</v>
      </c>
      <c r="H34" s="342">
        <v>21920038.129999999</v>
      </c>
      <c r="I34" s="341">
        <f t="shared" si="2"/>
        <v>4923348.2699999996</v>
      </c>
    </row>
    <row r="35" spans="2:9" s="340" customFormat="1" ht="24" x14ac:dyDescent="0.2">
      <c r="B35" s="351"/>
      <c r="C35" s="352" t="s">
        <v>298</v>
      </c>
      <c r="D35" s="353">
        <v>23525969</v>
      </c>
      <c r="E35" s="354">
        <v>9398001.1799999997</v>
      </c>
      <c r="F35" s="341">
        <f t="shared" si="4"/>
        <v>32923970.18</v>
      </c>
      <c r="G35" s="343">
        <v>21234051.449999999</v>
      </c>
      <c r="H35" s="342">
        <v>20727226.91</v>
      </c>
      <c r="I35" s="341">
        <f t="shared" si="2"/>
        <v>11689918.73</v>
      </c>
    </row>
    <row r="36" spans="2:9" s="340" customFormat="1" ht="12" x14ac:dyDescent="0.2">
      <c r="B36" s="351"/>
      <c r="C36" s="352" t="s">
        <v>299</v>
      </c>
      <c r="D36" s="353">
        <v>10702769</v>
      </c>
      <c r="E36" s="285">
        <v>660170.18000000005</v>
      </c>
      <c r="F36" s="341">
        <f t="shared" si="4"/>
        <v>11362939.18</v>
      </c>
      <c r="G36" s="343">
        <v>11180817.65</v>
      </c>
      <c r="H36" s="342">
        <v>11180817.65</v>
      </c>
      <c r="I36" s="341">
        <f t="shared" si="2"/>
        <v>182121.52999999933</v>
      </c>
    </row>
    <row r="37" spans="2:9" s="340" customFormat="1" ht="24" x14ac:dyDescent="0.2">
      <c r="B37" s="351"/>
      <c r="C37" s="352" t="s">
        <v>300</v>
      </c>
      <c r="D37" s="353">
        <v>178802218</v>
      </c>
      <c r="E37" s="285">
        <v>4521508.04</v>
      </c>
      <c r="F37" s="341">
        <f t="shared" si="4"/>
        <v>183323726.03999999</v>
      </c>
      <c r="G37" s="343">
        <v>133934536.73999999</v>
      </c>
      <c r="H37" s="342">
        <v>126871741.81</v>
      </c>
      <c r="I37" s="341">
        <f t="shared" si="2"/>
        <v>49389189.299999997</v>
      </c>
    </row>
    <row r="38" spans="2:9" s="340" customFormat="1" ht="12" x14ac:dyDescent="0.2">
      <c r="B38" s="351"/>
      <c r="C38" s="352" t="s">
        <v>301</v>
      </c>
      <c r="D38" s="353">
        <v>10842000</v>
      </c>
      <c r="E38" s="285">
        <v>710348</v>
      </c>
      <c r="F38" s="341">
        <f t="shared" si="4"/>
        <v>11552348</v>
      </c>
      <c r="G38" s="343">
        <v>6338004.0199999996</v>
      </c>
      <c r="H38" s="342">
        <v>5789904.0199999996</v>
      </c>
      <c r="I38" s="341">
        <f t="shared" si="2"/>
        <v>5214343.9800000004</v>
      </c>
    </row>
    <row r="39" spans="2:9" s="340" customFormat="1" ht="12" x14ac:dyDescent="0.2">
      <c r="B39" s="351"/>
      <c r="C39" s="352" t="s">
        <v>302</v>
      </c>
      <c r="D39" s="353">
        <v>596729</v>
      </c>
      <c r="E39" s="285">
        <v>34000</v>
      </c>
      <c r="F39" s="341">
        <v>630729</v>
      </c>
      <c r="G39" s="354">
        <v>458750.86</v>
      </c>
      <c r="H39" s="353">
        <v>417622.86</v>
      </c>
      <c r="I39" s="341">
        <f t="shared" si="2"/>
        <v>171978.14</v>
      </c>
    </row>
    <row r="40" spans="2:9" s="340" customFormat="1" ht="12" x14ac:dyDescent="0.2">
      <c r="B40" s="351"/>
      <c r="C40" s="352" t="s">
        <v>303</v>
      </c>
      <c r="D40" s="353">
        <v>26944542</v>
      </c>
      <c r="E40" s="354">
        <v>-3142771.05</v>
      </c>
      <c r="F40" s="341">
        <f t="shared" si="4"/>
        <v>23801770.949999999</v>
      </c>
      <c r="G40" s="343">
        <v>10907691.369999999</v>
      </c>
      <c r="H40" s="342">
        <v>10696345.01</v>
      </c>
      <c r="I40" s="341">
        <f t="shared" si="2"/>
        <v>12894079.58</v>
      </c>
    </row>
    <row r="41" spans="2:9" s="340" customFormat="1" ht="12" x14ac:dyDescent="0.2">
      <c r="B41" s="351"/>
      <c r="C41" s="352" t="s">
        <v>304</v>
      </c>
      <c r="D41" s="353">
        <v>15629887</v>
      </c>
      <c r="E41" s="285">
        <v>8323588.5999999996</v>
      </c>
      <c r="F41" s="341">
        <f t="shared" si="4"/>
        <v>23953475.600000001</v>
      </c>
      <c r="G41" s="343">
        <v>21954739.920000002</v>
      </c>
      <c r="H41" s="342">
        <v>21936005.920000002</v>
      </c>
      <c r="I41" s="341">
        <f t="shared" si="2"/>
        <v>1998735.6799999997</v>
      </c>
    </row>
    <row r="42" spans="2:9" s="340" customFormat="1" ht="12" x14ac:dyDescent="0.2">
      <c r="B42" s="562" t="s">
        <v>252</v>
      </c>
      <c r="C42" s="563"/>
      <c r="D42" s="338">
        <f t="shared" ref="D42:I42" si="6">SUM(D43:D51)</f>
        <v>71290454</v>
      </c>
      <c r="E42" s="337">
        <f t="shared" si="6"/>
        <v>8188100.7000000002</v>
      </c>
      <c r="F42" s="338">
        <f t="shared" si="6"/>
        <v>79478554.700000003</v>
      </c>
      <c r="G42" s="339">
        <f t="shared" si="6"/>
        <v>62355340.270000003</v>
      </c>
      <c r="H42" s="338">
        <f t="shared" si="6"/>
        <v>60558297.700000003</v>
      </c>
      <c r="I42" s="338">
        <f t="shared" si="6"/>
        <v>17123214.43</v>
      </c>
    </row>
    <row r="43" spans="2:9" s="340" customFormat="1" ht="12" x14ac:dyDescent="0.2">
      <c r="B43" s="351"/>
      <c r="C43" s="352" t="s">
        <v>156</v>
      </c>
      <c r="D43" s="342">
        <v>0</v>
      </c>
      <c r="E43" s="285">
        <v>0</v>
      </c>
      <c r="F43" s="341">
        <f t="shared" si="4"/>
        <v>0</v>
      </c>
      <c r="G43" s="343">
        <v>0</v>
      </c>
      <c r="H43" s="342">
        <v>0</v>
      </c>
      <c r="I43" s="341">
        <f t="shared" si="2"/>
        <v>0</v>
      </c>
    </row>
    <row r="44" spans="2:9" s="340" customFormat="1" ht="12" x14ac:dyDescent="0.2">
      <c r="B44" s="351"/>
      <c r="C44" s="352" t="s">
        <v>158</v>
      </c>
      <c r="D44" s="342">
        <v>0</v>
      </c>
      <c r="E44" s="285">
        <v>0</v>
      </c>
      <c r="F44" s="341">
        <f t="shared" si="4"/>
        <v>0</v>
      </c>
      <c r="G44" s="343">
        <v>0</v>
      </c>
      <c r="H44" s="342">
        <v>0</v>
      </c>
      <c r="I44" s="341">
        <f t="shared" si="2"/>
        <v>0</v>
      </c>
    </row>
    <row r="45" spans="2:9" s="340" customFormat="1" ht="12" x14ac:dyDescent="0.2">
      <c r="B45" s="351"/>
      <c r="C45" s="352" t="s">
        <v>160</v>
      </c>
      <c r="D45" s="342">
        <v>0</v>
      </c>
      <c r="E45" s="285">
        <v>0</v>
      </c>
      <c r="F45" s="341">
        <f t="shared" si="4"/>
        <v>0</v>
      </c>
      <c r="G45" s="343">
        <v>0</v>
      </c>
      <c r="H45" s="342">
        <v>0</v>
      </c>
      <c r="I45" s="341">
        <f t="shared" si="2"/>
        <v>0</v>
      </c>
    </row>
    <row r="46" spans="2:9" s="340" customFormat="1" ht="12" x14ac:dyDescent="0.2">
      <c r="B46" s="351"/>
      <c r="C46" s="352" t="s">
        <v>161</v>
      </c>
      <c r="D46" s="353">
        <v>71223454</v>
      </c>
      <c r="E46" s="354">
        <v>8188100.7000000002</v>
      </c>
      <c r="F46" s="341">
        <f t="shared" si="4"/>
        <v>79411554.700000003</v>
      </c>
      <c r="G46" s="354">
        <v>62297340.270000003</v>
      </c>
      <c r="H46" s="353">
        <v>60500297.700000003</v>
      </c>
      <c r="I46" s="341">
        <f t="shared" si="2"/>
        <v>17114214.43</v>
      </c>
    </row>
    <row r="47" spans="2:9" s="340" customFormat="1" ht="12" x14ac:dyDescent="0.2">
      <c r="B47" s="351"/>
      <c r="C47" s="352" t="s">
        <v>163</v>
      </c>
      <c r="D47" s="342">
        <v>0</v>
      </c>
      <c r="E47" s="285">
        <v>0</v>
      </c>
      <c r="F47" s="341">
        <f t="shared" si="4"/>
        <v>0</v>
      </c>
      <c r="G47" s="343">
        <v>0</v>
      </c>
      <c r="H47" s="342">
        <v>0</v>
      </c>
      <c r="I47" s="341">
        <f t="shared" si="2"/>
        <v>0</v>
      </c>
    </row>
    <row r="48" spans="2:9" s="340" customFormat="1" ht="24" x14ac:dyDescent="0.2">
      <c r="B48" s="351"/>
      <c r="C48" s="352" t="s">
        <v>305</v>
      </c>
      <c r="D48" s="342">
        <v>0</v>
      </c>
      <c r="E48" s="285">
        <v>0</v>
      </c>
      <c r="F48" s="341">
        <f t="shared" si="4"/>
        <v>0</v>
      </c>
      <c r="G48" s="343">
        <v>0</v>
      </c>
      <c r="H48" s="342">
        <v>0</v>
      </c>
      <c r="I48" s="341">
        <f t="shared" si="2"/>
        <v>0</v>
      </c>
    </row>
    <row r="49" spans="2:9" s="340" customFormat="1" ht="12" x14ac:dyDescent="0.2">
      <c r="B49" s="351"/>
      <c r="C49" s="352" t="s">
        <v>167</v>
      </c>
      <c r="D49" s="342">
        <v>0</v>
      </c>
      <c r="E49" s="285">
        <v>0</v>
      </c>
      <c r="F49" s="341">
        <f t="shared" si="4"/>
        <v>0</v>
      </c>
      <c r="G49" s="343">
        <v>0</v>
      </c>
      <c r="H49" s="342">
        <v>0</v>
      </c>
      <c r="I49" s="341">
        <f t="shared" si="2"/>
        <v>0</v>
      </c>
    </row>
    <row r="50" spans="2:9" s="340" customFormat="1" ht="12" x14ac:dyDescent="0.2">
      <c r="B50" s="351"/>
      <c r="C50" s="352" t="s">
        <v>168</v>
      </c>
      <c r="D50" s="353">
        <v>67000</v>
      </c>
      <c r="E50" s="285">
        <v>0</v>
      </c>
      <c r="F50" s="341">
        <f t="shared" si="4"/>
        <v>67000</v>
      </c>
      <c r="G50" s="343">
        <v>58000</v>
      </c>
      <c r="H50" s="342">
        <v>58000</v>
      </c>
      <c r="I50" s="341">
        <f t="shared" si="2"/>
        <v>9000</v>
      </c>
    </row>
    <row r="51" spans="2:9" s="340" customFormat="1" ht="12" x14ac:dyDescent="0.2">
      <c r="B51" s="351"/>
      <c r="C51" s="352" t="s">
        <v>170</v>
      </c>
      <c r="D51" s="342">
        <v>0</v>
      </c>
      <c r="E51" s="285">
        <v>0</v>
      </c>
      <c r="F51" s="341">
        <f t="shared" si="4"/>
        <v>0</v>
      </c>
      <c r="G51" s="343">
        <v>0</v>
      </c>
      <c r="H51" s="342">
        <v>0</v>
      </c>
      <c r="I51" s="341">
        <f t="shared" si="2"/>
        <v>0</v>
      </c>
    </row>
    <row r="52" spans="2:9" s="340" customFormat="1" ht="12" x14ac:dyDescent="0.2">
      <c r="B52" s="562" t="s">
        <v>306</v>
      </c>
      <c r="C52" s="563"/>
      <c r="D52" s="338">
        <f t="shared" ref="D52:I52" si="7">SUM(D53:D61)</f>
        <v>25062501</v>
      </c>
      <c r="E52" s="337">
        <f t="shared" si="7"/>
        <v>44904198.240000002</v>
      </c>
      <c r="F52" s="338">
        <f t="shared" si="7"/>
        <v>69966699.24000001</v>
      </c>
      <c r="G52" s="339">
        <f t="shared" si="7"/>
        <v>55840181.879999995</v>
      </c>
      <c r="H52" s="338">
        <f t="shared" si="7"/>
        <v>35568642.840000004</v>
      </c>
      <c r="I52" s="338">
        <f t="shared" si="7"/>
        <v>14126517.360000003</v>
      </c>
    </row>
    <row r="53" spans="2:9" s="340" customFormat="1" ht="12" x14ac:dyDescent="0.2">
      <c r="B53" s="351"/>
      <c r="C53" s="352" t="s">
        <v>307</v>
      </c>
      <c r="D53" s="353">
        <v>1754000</v>
      </c>
      <c r="E53" s="354">
        <v>289205.78000000003</v>
      </c>
      <c r="F53" s="341">
        <f t="shared" si="4"/>
        <v>2043205.78</v>
      </c>
      <c r="G53" s="343">
        <v>1803986.72</v>
      </c>
      <c r="H53" s="342">
        <v>1803986.72</v>
      </c>
      <c r="I53" s="341">
        <f t="shared" si="2"/>
        <v>239219.06000000006</v>
      </c>
    </row>
    <row r="54" spans="2:9" s="340" customFormat="1" ht="12" x14ac:dyDescent="0.2">
      <c r="B54" s="351"/>
      <c r="C54" s="352" t="s">
        <v>308</v>
      </c>
      <c r="D54" s="353">
        <v>1472065</v>
      </c>
      <c r="E54" s="354">
        <v>324674.48</v>
      </c>
      <c r="F54" s="341">
        <f t="shared" si="4"/>
        <v>1796739.48</v>
      </c>
      <c r="G54" s="343">
        <v>1304935.71</v>
      </c>
      <c r="H54" s="342">
        <v>1295076.8700000001</v>
      </c>
      <c r="I54" s="341">
        <f t="shared" si="2"/>
        <v>491803.77</v>
      </c>
    </row>
    <row r="55" spans="2:9" s="340" customFormat="1" ht="12" x14ac:dyDescent="0.2">
      <c r="B55" s="351"/>
      <c r="C55" s="352" t="s">
        <v>309</v>
      </c>
      <c r="D55" s="353">
        <v>234000</v>
      </c>
      <c r="E55" s="285">
        <v>-102116.8</v>
      </c>
      <c r="F55" s="341">
        <f t="shared" si="4"/>
        <v>131883.20000000001</v>
      </c>
      <c r="G55" s="343">
        <v>113883.2</v>
      </c>
      <c r="H55" s="342">
        <v>113883.2</v>
      </c>
      <c r="I55" s="341">
        <f t="shared" si="2"/>
        <v>18000.000000000015</v>
      </c>
    </row>
    <row r="56" spans="2:9" s="340" customFormat="1" ht="12" x14ac:dyDescent="0.2">
      <c r="B56" s="351"/>
      <c r="C56" s="352" t="s">
        <v>310</v>
      </c>
      <c r="D56" s="353">
        <v>16125116</v>
      </c>
      <c r="E56" s="285">
        <v>22924650.859999999</v>
      </c>
      <c r="F56" s="341">
        <f t="shared" si="4"/>
        <v>39049766.859999999</v>
      </c>
      <c r="G56" s="343">
        <v>28459650.84</v>
      </c>
      <c r="H56" s="342">
        <v>28459650.84</v>
      </c>
      <c r="I56" s="341">
        <f t="shared" si="2"/>
        <v>10590116.02</v>
      </c>
    </row>
    <row r="57" spans="2:9" s="340" customFormat="1" ht="12" x14ac:dyDescent="0.2">
      <c r="B57" s="351"/>
      <c r="C57" s="352" t="s">
        <v>311</v>
      </c>
      <c r="D57" s="342">
        <v>0</v>
      </c>
      <c r="E57" s="285">
        <v>1011000</v>
      </c>
      <c r="F57" s="341">
        <f t="shared" si="4"/>
        <v>1011000</v>
      </c>
      <c r="G57" s="343">
        <v>989491.71</v>
      </c>
      <c r="H57" s="342">
        <v>989491.71</v>
      </c>
      <c r="I57" s="341">
        <f t="shared" si="2"/>
        <v>21508.290000000037</v>
      </c>
    </row>
    <row r="58" spans="2:9" s="340" customFormat="1" ht="12" x14ac:dyDescent="0.2">
      <c r="B58" s="351"/>
      <c r="C58" s="352" t="s">
        <v>312</v>
      </c>
      <c r="D58" s="353">
        <v>4085320</v>
      </c>
      <c r="E58" s="354">
        <v>20085583.920000002</v>
      </c>
      <c r="F58" s="341">
        <f t="shared" si="4"/>
        <v>24170903.920000002</v>
      </c>
      <c r="G58" s="343">
        <v>21776233.699999999</v>
      </c>
      <c r="H58" s="342">
        <v>1514553.5</v>
      </c>
      <c r="I58" s="341">
        <f t="shared" si="2"/>
        <v>2394670.2200000025</v>
      </c>
    </row>
    <row r="59" spans="2:9" s="340" customFormat="1" ht="12" x14ac:dyDescent="0.2">
      <c r="B59" s="351"/>
      <c r="C59" s="352" t="s">
        <v>313</v>
      </c>
      <c r="D59" s="342">
        <v>0</v>
      </c>
      <c r="E59" s="285">
        <v>0</v>
      </c>
      <c r="F59" s="341">
        <f t="shared" si="4"/>
        <v>0</v>
      </c>
      <c r="G59" s="343">
        <v>0</v>
      </c>
      <c r="H59" s="342">
        <v>0</v>
      </c>
      <c r="I59" s="341">
        <f t="shared" si="2"/>
        <v>0</v>
      </c>
    </row>
    <row r="60" spans="2:9" s="340" customFormat="1" ht="12" x14ac:dyDescent="0.2">
      <c r="B60" s="351"/>
      <c r="C60" s="352" t="s">
        <v>314</v>
      </c>
      <c r="D60" s="342">
        <v>0</v>
      </c>
      <c r="E60" s="285">
        <v>0</v>
      </c>
      <c r="F60" s="341">
        <f t="shared" si="4"/>
        <v>0</v>
      </c>
      <c r="G60" s="343">
        <v>0</v>
      </c>
      <c r="H60" s="342">
        <v>0</v>
      </c>
      <c r="I60" s="341">
        <f t="shared" si="2"/>
        <v>0</v>
      </c>
    </row>
    <row r="61" spans="2:9" s="340" customFormat="1" ht="12" x14ac:dyDescent="0.2">
      <c r="B61" s="351"/>
      <c r="C61" s="352" t="s">
        <v>37</v>
      </c>
      <c r="D61" s="353">
        <v>1392000</v>
      </c>
      <c r="E61" s="285">
        <v>371200</v>
      </c>
      <c r="F61" s="341">
        <f t="shared" si="4"/>
        <v>1763200</v>
      </c>
      <c r="G61" s="343">
        <v>1392000</v>
      </c>
      <c r="H61" s="342">
        <v>1392000</v>
      </c>
      <c r="I61" s="341">
        <f t="shared" si="2"/>
        <v>371200</v>
      </c>
    </row>
    <row r="62" spans="2:9" s="340" customFormat="1" ht="12" x14ac:dyDescent="0.2">
      <c r="B62" s="562" t="s">
        <v>192</v>
      </c>
      <c r="C62" s="563"/>
      <c r="D62" s="338">
        <f t="shared" ref="D62:I62" si="8">SUM(D63:D65)</f>
        <v>611750034</v>
      </c>
      <c r="E62" s="337">
        <f t="shared" si="8"/>
        <v>126978460.03</v>
      </c>
      <c r="F62" s="338">
        <f>SUM(F63:F65)</f>
        <v>738728494.02999997</v>
      </c>
      <c r="G62" s="339">
        <f t="shared" si="8"/>
        <v>390294069.41000003</v>
      </c>
      <c r="H62" s="338">
        <f t="shared" si="8"/>
        <v>390294069.41000003</v>
      </c>
      <c r="I62" s="338">
        <f t="shared" si="8"/>
        <v>348434424.62</v>
      </c>
    </row>
    <row r="63" spans="2:9" s="340" customFormat="1" ht="12" x14ac:dyDescent="0.2">
      <c r="B63" s="351"/>
      <c r="C63" s="352" t="s">
        <v>315</v>
      </c>
      <c r="D63" s="353">
        <v>525875398</v>
      </c>
      <c r="E63" s="354">
        <v>127270489.23999999</v>
      </c>
      <c r="F63" s="341">
        <f t="shared" si="4"/>
        <v>653145887.24000001</v>
      </c>
      <c r="G63" s="343">
        <v>326150894.06</v>
      </c>
      <c r="H63" s="342">
        <v>326150894.06</v>
      </c>
      <c r="I63" s="341">
        <f t="shared" si="2"/>
        <v>326994993.18000001</v>
      </c>
    </row>
    <row r="64" spans="2:9" s="340" customFormat="1" ht="12" x14ac:dyDescent="0.2">
      <c r="B64" s="351"/>
      <c r="C64" s="352" t="s">
        <v>316</v>
      </c>
      <c r="D64" s="353">
        <v>85874636</v>
      </c>
      <c r="E64" s="285">
        <v>-292029.21000000002</v>
      </c>
      <c r="F64" s="341">
        <f t="shared" si="4"/>
        <v>85582606.790000007</v>
      </c>
      <c r="G64" s="343">
        <v>64143175.350000001</v>
      </c>
      <c r="H64" s="342">
        <v>64143175.350000001</v>
      </c>
      <c r="I64" s="341">
        <f t="shared" si="2"/>
        <v>21439431.440000005</v>
      </c>
    </row>
    <row r="65" spans="2:9" s="340" customFormat="1" ht="12" x14ac:dyDescent="0.2">
      <c r="B65" s="351"/>
      <c r="C65" s="352" t="s">
        <v>317</v>
      </c>
      <c r="D65" s="342">
        <v>0</v>
      </c>
      <c r="E65" s="285">
        <v>0</v>
      </c>
      <c r="F65" s="341">
        <f t="shared" si="4"/>
        <v>0</v>
      </c>
      <c r="G65" s="343">
        <v>0</v>
      </c>
      <c r="H65" s="342">
        <v>0</v>
      </c>
      <c r="I65" s="341">
        <f t="shared" si="2"/>
        <v>0</v>
      </c>
    </row>
    <row r="66" spans="2:9" s="340" customFormat="1" ht="12" x14ac:dyDescent="0.2">
      <c r="B66" s="562" t="s">
        <v>318</v>
      </c>
      <c r="C66" s="563"/>
      <c r="D66" s="338">
        <f t="shared" ref="D66:I66" si="9">SUM(D67:D73)</f>
        <v>0</v>
      </c>
      <c r="E66" s="337">
        <f t="shared" si="9"/>
        <v>0</v>
      </c>
      <c r="F66" s="338">
        <f t="shared" si="9"/>
        <v>0</v>
      </c>
      <c r="G66" s="339">
        <f t="shared" si="9"/>
        <v>0</v>
      </c>
      <c r="H66" s="338">
        <f t="shared" si="9"/>
        <v>0</v>
      </c>
      <c r="I66" s="338">
        <f t="shared" si="9"/>
        <v>0</v>
      </c>
    </row>
    <row r="67" spans="2:9" s="340" customFormat="1" ht="12" x14ac:dyDescent="0.2">
      <c r="B67" s="351"/>
      <c r="C67" s="352" t="s">
        <v>319</v>
      </c>
      <c r="D67" s="342">
        <v>0</v>
      </c>
      <c r="E67" s="285">
        <v>0</v>
      </c>
      <c r="F67" s="341">
        <f t="shared" ref="F67:F73" si="10">D67+E67</f>
        <v>0</v>
      </c>
      <c r="G67" s="343">
        <v>0</v>
      </c>
      <c r="H67" s="342">
        <v>0</v>
      </c>
      <c r="I67" s="341">
        <f t="shared" ref="I67:I85" si="11">F67-G67</f>
        <v>0</v>
      </c>
    </row>
    <row r="68" spans="2:9" s="340" customFormat="1" ht="12" x14ac:dyDescent="0.2">
      <c r="B68" s="351"/>
      <c r="C68" s="352" t="s">
        <v>320</v>
      </c>
      <c r="D68" s="342">
        <v>0</v>
      </c>
      <c r="E68" s="285">
        <v>0</v>
      </c>
      <c r="F68" s="341">
        <f t="shared" si="10"/>
        <v>0</v>
      </c>
      <c r="G68" s="343">
        <v>0</v>
      </c>
      <c r="H68" s="342">
        <v>0</v>
      </c>
      <c r="I68" s="341">
        <f t="shared" si="11"/>
        <v>0</v>
      </c>
    </row>
    <row r="69" spans="2:9" s="340" customFormat="1" ht="12" x14ac:dyDescent="0.2">
      <c r="B69" s="351"/>
      <c r="C69" s="352" t="s">
        <v>321</v>
      </c>
      <c r="D69" s="342">
        <v>0</v>
      </c>
      <c r="E69" s="285">
        <v>0</v>
      </c>
      <c r="F69" s="341">
        <f t="shared" si="10"/>
        <v>0</v>
      </c>
      <c r="G69" s="343">
        <v>0</v>
      </c>
      <c r="H69" s="342">
        <v>0</v>
      </c>
      <c r="I69" s="341">
        <f t="shared" si="11"/>
        <v>0</v>
      </c>
    </row>
    <row r="70" spans="2:9" s="340" customFormat="1" ht="12" x14ac:dyDescent="0.2">
      <c r="B70" s="351"/>
      <c r="C70" s="352" t="s">
        <v>322</v>
      </c>
      <c r="D70" s="342">
        <v>0</v>
      </c>
      <c r="E70" s="285">
        <v>0</v>
      </c>
      <c r="F70" s="341">
        <f t="shared" si="10"/>
        <v>0</v>
      </c>
      <c r="G70" s="343">
        <v>0</v>
      </c>
      <c r="H70" s="342">
        <v>0</v>
      </c>
      <c r="I70" s="341">
        <f t="shared" si="11"/>
        <v>0</v>
      </c>
    </row>
    <row r="71" spans="2:9" s="340" customFormat="1" ht="12" x14ac:dyDescent="0.2">
      <c r="B71" s="351"/>
      <c r="C71" s="352" t="s">
        <v>323</v>
      </c>
      <c r="D71" s="342">
        <v>0</v>
      </c>
      <c r="E71" s="285">
        <v>0</v>
      </c>
      <c r="F71" s="341">
        <f t="shared" si="10"/>
        <v>0</v>
      </c>
      <c r="G71" s="343">
        <v>0</v>
      </c>
      <c r="H71" s="342">
        <v>0</v>
      </c>
      <c r="I71" s="341">
        <f t="shared" si="11"/>
        <v>0</v>
      </c>
    </row>
    <row r="72" spans="2:9" s="340" customFormat="1" ht="12" x14ac:dyDescent="0.2">
      <c r="B72" s="351"/>
      <c r="C72" s="352" t="s">
        <v>324</v>
      </c>
      <c r="D72" s="342">
        <v>0</v>
      </c>
      <c r="E72" s="285">
        <v>0</v>
      </c>
      <c r="F72" s="341">
        <f t="shared" si="10"/>
        <v>0</v>
      </c>
      <c r="G72" s="343">
        <v>0</v>
      </c>
      <c r="H72" s="342">
        <v>0</v>
      </c>
      <c r="I72" s="341">
        <f t="shared" si="11"/>
        <v>0</v>
      </c>
    </row>
    <row r="73" spans="2:9" s="340" customFormat="1" ht="24" x14ac:dyDescent="0.2">
      <c r="B73" s="351"/>
      <c r="C73" s="352" t="s">
        <v>325</v>
      </c>
      <c r="D73" s="342">
        <v>0</v>
      </c>
      <c r="E73" s="285">
        <v>0</v>
      </c>
      <c r="F73" s="341">
        <f t="shared" si="10"/>
        <v>0</v>
      </c>
      <c r="G73" s="343">
        <v>0</v>
      </c>
      <c r="H73" s="342">
        <v>0</v>
      </c>
      <c r="I73" s="341">
        <f t="shared" si="11"/>
        <v>0</v>
      </c>
    </row>
    <row r="74" spans="2:9" s="340" customFormat="1" ht="12" x14ac:dyDescent="0.2">
      <c r="B74" s="562" t="s">
        <v>164</v>
      </c>
      <c r="C74" s="563"/>
      <c r="D74" s="338">
        <f t="shared" ref="D74:I74" si="12">SUM(D75:D77)</f>
        <v>5975484</v>
      </c>
      <c r="E74" s="337">
        <f t="shared" si="12"/>
        <v>8161558.9299999997</v>
      </c>
      <c r="F74" s="338">
        <f t="shared" si="12"/>
        <v>14137042.93</v>
      </c>
      <c r="G74" s="339">
        <f t="shared" si="12"/>
        <v>4803543</v>
      </c>
      <c r="H74" s="338">
        <f t="shared" si="12"/>
        <v>4803543</v>
      </c>
      <c r="I74" s="338">
        <f t="shared" si="12"/>
        <v>9333499.9299999997</v>
      </c>
    </row>
    <row r="75" spans="2:9" s="340" customFormat="1" ht="12" x14ac:dyDescent="0.2">
      <c r="B75" s="351"/>
      <c r="C75" s="352" t="s">
        <v>174</v>
      </c>
      <c r="D75" s="342">
        <v>0</v>
      </c>
      <c r="E75" s="285">
        <v>0</v>
      </c>
      <c r="F75" s="341">
        <f>D75+E75</f>
        <v>0</v>
      </c>
      <c r="G75" s="343">
        <v>0</v>
      </c>
      <c r="H75" s="342">
        <v>0</v>
      </c>
      <c r="I75" s="341">
        <f t="shared" si="11"/>
        <v>0</v>
      </c>
    </row>
    <row r="76" spans="2:9" s="340" customFormat="1" ht="12" x14ac:dyDescent="0.2">
      <c r="B76" s="351"/>
      <c r="C76" s="352" t="s">
        <v>50</v>
      </c>
      <c r="D76" s="342">
        <v>0</v>
      </c>
      <c r="E76" s="285">
        <v>0</v>
      </c>
      <c r="F76" s="341">
        <f t="shared" ref="F76:F77" si="13">D76+E76</f>
        <v>0</v>
      </c>
      <c r="G76" s="343">
        <v>0</v>
      </c>
      <c r="H76" s="342">
        <v>0</v>
      </c>
      <c r="I76" s="341">
        <f t="shared" si="11"/>
        <v>0</v>
      </c>
    </row>
    <row r="77" spans="2:9" s="340" customFormat="1" ht="12" x14ac:dyDescent="0.2">
      <c r="B77" s="351"/>
      <c r="C77" s="352" t="s">
        <v>177</v>
      </c>
      <c r="D77" s="353">
        <v>5975484</v>
      </c>
      <c r="E77" s="285">
        <v>8161558.9299999997</v>
      </c>
      <c r="F77" s="341">
        <f t="shared" si="13"/>
        <v>14137042.93</v>
      </c>
      <c r="G77" s="343">
        <v>4803543</v>
      </c>
      <c r="H77" s="342">
        <v>4803543</v>
      </c>
      <c r="I77" s="341">
        <f t="shared" si="11"/>
        <v>9333499.9299999997</v>
      </c>
    </row>
    <row r="78" spans="2:9" s="340" customFormat="1" ht="12" x14ac:dyDescent="0.2">
      <c r="B78" s="562" t="s">
        <v>326</v>
      </c>
      <c r="C78" s="563"/>
      <c r="D78" s="338">
        <f t="shared" ref="D78:I78" si="14">SUM(D79:D85)</f>
        <v>70524671.840000004</v>
      </c>
      <c r="E78" s="337">
        <f t="shared" si="14"/>
        <v>-35425793.560000002</v>
      </c>
      <c r="F78" s="338">
        <f t="shared" si="14"/>
        <v>35098878.280000001</v>
      </c>
      <c r="G78" s="339">
        <f t="shared" si="14"/>
        <v>28542782.07</v>
      </c>
      <c r="H78" s="338">
        <f t="shared" si="14"/>
        <v>28542782.07</v>
      </c>
      <c r="I78" s="338">
        <f t="shared" si="14"/>
        <v>6556096.2099999953</v>
      </c>
    </row>
    <row r="79" spans="2:9" s="340" customFormat="1" ht="12" x14ac:dyDescent="0.2">
      <c r="B79" s="351"/>
      <c r="C79" s="352" t="s">
        <v>327</v>
      </c>
      <c r="D79" s="353">
        <v>50071534.799999997</v>
      </c>
      <c r="E79" s="285">
        <v>-26070143.5</v>
      </c>
      <c r="F79" s="341">
        <f t="shared" ref="F79:F85" si="15">D79+E79</f>
        <v>24001391.299999997</v>
      </c>
      <c r="G79" s="343">
        <v>20283652.170000002</v>
      </c>
      <c r="H79" s="342">
        <v>20283652.170000002</v>
      </c>
      <c r="I79" s="341">
        <f t="shared" si="11"/>
        <v>3717739.1299999952</v>
      </c>
    </row>
    <row r="80" spans="2:9" s="340" customFormat="1" ht="12" x14ac:dyDescent="0.2">
      <c r="B80" s="351"/>
      <c r="C80" s="352" t="s">
        <v>180</v>
      </c>
      <c r="D80" s="353">
        <v>16453013.199999999</v>
      </c>
      <c r="E80" s="285">
        <v>-6880091.3799999999</v>
      </c>
      <c r="F80" s="341">
        <f t="shared" si="15"/>
        <v>9572921.8200000003</v>
      </c>
      <c r="G80" s="343">
        <v>6734636.3799999999</v>
      </c>
      <c r="H80" s="342">
        <v>6734636.3799999999</v>
      </c>
      <c r="I80" s="341">
        <f t="shared" si="11"/>
        <v>2838285.4400000004</v>
      </c>
    </row>
    <row r="81" spans="2:9" s="340" customFormat="1" ht="12" x14ac:dyDescent="0.2">
      <c r="B81" s="351"/>
      <c r="C81" s="352" t="s">
        <v>181</v>
      </c>
      <c r="D81" s="342">
        <v>123.84</v>
      </c>
      <c r="E81" s="285">
        <v>0</v>
      </c>
      <c r="F81" s="341">
        <f t="shared" si="15"/>
        <v>123.84</v>
      </c>
      <c r="G81" s="343">
        <v>52.2</v>
      </c>
      <c r="H81" s="342">
        <v>52.2</v>
      </c>
      <c r="I81" s="341">
        <f t="shared" si="11"/>
        <v>71.64</v>
      </c>
    </row>
    <row r="82" spans="2:9" s="340" customFormat="1" ht="12" x14ac:dyDescent="0.2">
      <c r="B82" s="351"/>
      <c r="C82" s="352" t="s">
        <v>182</v>
      </c>
      <c r="D82" s="353">
        <v>0</v>
      </c>
      <c r="E82" s="285">
        <v>0</v>
      </c>
      <c r="F82" s="341">
        <f t="shared" si="15"/>
        <v>0</v>
      </c>
      <c r="G82" s="343">
        <v>0</v>
      </c>
      <c r="H82" s="342">
        <v>0</v>
      </c>
      <c r="I82" s="341">
        <f t="shared" si="11"/>
        <v>0</v>
      </c>
    </row>
    <row r="83" spans="2:9" s="340" customFormat="1" ht="12" x14ac:dyDescent="0.2">
      <c r="B83" s="351"/>
      <c r="C83" s="352" t="s">
        <v>183</v>
      </c>
      <c r="D83" s="342">
        <v>0</v>
      </c>
      <c r="E83" s="285">
        <v>0</v>
      </c>
      <c r="F83" s="341">
        <f t="shared" si="15"/>
        <v>0</v>
      </c>
      <c r="G83" s="343">
        <v>0</v>
      </c>
      <c r="H83" s="342">
        <v>0</v>
      </c>
      <c r="I83" s="341">
        <f t="shared" si="11"/>
        <v>0</v>
      </c>
    </row>
    <row r="84" spans="2:9" s="340" customFormat="1" ht="12" x14ac:dyDescent="0.2">
      <c r="B84" s="351"/>
      <c r="C84" s="352" t="s">
        <v>184</v>
      </c>
      <c r="D84" s="342">
        <v>0</v>
      </c>
      <c r="E84" s="285">
        <v>0</v>
      </c>
      <c r="F84" s="341">
        <f t="shared" si="15"/>
        <v>0</v>
      </c>
      <c r="G84" s="343">
        <v>0</v>
      </c>
      <c r="H84" s="342">
        <v>0</v>
      </c>
      <c r="I84" s="341">
        <f t="shared" si="11"/>
        <v>0</v>
      </c>
    </row>
    <row r="85" spans="2:9" s="340" customFormat="1" ht="12" x14ac:dyDescent="0.2">
      <c r="B85" s="351"/>
      <c r="C85" s="352" t="s">
        <v>328</v>
      </c>
      <c r="D85" s="356">
        <v>4000000</v>
      </c>
      <c r="E85" s="357">
        <v>-2475558.6800000002</v>
      </c>
      <c r="F85" s="344">
        <f t="shared" si="15"/>
        <v>1524441.3199999998</v>
      </c>
      <c r="G85" s="345">
        <v>1524441.32</v>
      </c>
      <c r="H85" s="346">
        <v>1524441.32</v>
      </c>
      <c r="I85" s="344">
        <f t="shared" si="11"/>
        <v>0</v>
      </c>
    </row>
    <row r="86" spans="2:9" s="350" customFormat="1" x14ac:dyDescent="0.25">
      <c r="B86" s="347"/>
      <c r="C86" s="348" t="s">
        <v>329</v>
      </c>
      <c r="D86" s="349">
        <f t="shared" ref="D86:I86" si="16">D14+D22+D32+D42+D52+D62+D66+D74+D78</f>
        <v>1991341560.9999998</v>
      </c>
      <c r="E86" s="349">
        <f t="shared" si="16"/>
        <v>244946045.59000003</v>
      </c>
      <c r="F86" s="349">
        <f t="shared" si="16"/>
        <v>2236287606.5900002</v>
      </c>
      <c r="G86" s="349">
        <f t="shared" si="16"/>
        <v>1462211936.7</v>
      </c>
      <c r="H86" s="349">
        <f t="shared" si="16"/>
        <v>1415477395.49</v>
      </c>
      <c r="I86" s="349">
        <f t="shared" si="16"/>
        <v>774075669.88999999</v>
      </c>
    </row>
    <row r="87" spans="2:9" x14ac:dyDescent="0.25">
      <c r="H87" s="146"/>
    </row>
    <row r="65539" spans="4:9" x14ac:dyDescent="0.25">
      <c r="I65539" s="146"/>
    </row>
    <row r="65540" spans="4:9" x14ac:dyDescent="0.25">
      <c r="D65540" s="146"/>
      <c r="E65540" s="146"/>
      <c r="F65540" s="146"/>
      <c r="G65540" s="146"/>
      <c r="H65540" s="146"/>
      <c r="I65540" s="146"/>
    </row>
    <row r="65541" spans="4:9" x14ac:dyDescent="0.25">
      <c r="D65541" s="146"/>
      <c r="E65541" s="146"/>
      <c r="F65541" s="146"/>
      <c r="G65541" s="146"/>
      <c r="H65541" s="146"/>
      <c r="I65541" s="146"/>
    </row>
    <row r="65542" spans="4:9" x14ac:dyDescent="0.25">
      <c r="D65542" s="146"/>
      <c r="E65542" s="146"/>
      <c r="F65542" s="146"/>
      <c r="G65542" s="146"/>
      <c r="H65542" s="146"/>
      <c r="I65542" s="146"/>
    </row>
  </sheetData>
  <mergeCells count="17">
    <mergeCell ref="B10:C12"/>
    <mergeCell ref="D10:H10"/>
    <mergeCell ref="I10:I11"/>
    <mergeCell ref="B4:I4"/>
    <mergeCell ref="B5:I5"/>
    <mergeCell ref="B6:I6"/>
    <mergeCell ref="B7:I7"/>
    <mergeCell ref="B8:I8"/>
    <mergeCell ref="B66:C66"/>
    <mergeCell ref="B74:C74"/>
    <mergeCell ref="B78:C78"/>
    <mergeCell ref="B14:C14"/>
    <mergeCell ref="B22:C22"/>
    <mergeCell ref="B32:C32"/>
    <mergeCell ref="B42:C42"/>
    <mergeCell ref="B52:C52"/>
    <mergeCell ref="B62:C62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ignoredErrors>
    <ignoredError sqref="I22 I32 F32 I42 I52 F52 I62 F62 F66 F74:F78 I74:I78 F22 F4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474"/>
  <sheetViews>
    <sheetView workbookViewId="0">
      <selection activeCell="G22" sqref="G22"/>
    </sheetView>
  </sheetViews>
  <sheetFormatPr baseColWidth="10" defaultColWidth="0" defaultRowHeight="15" x14ac:dyDescent="0.25"/>
  <cols>
    <col min="1" max="1" width="7.140625" customWidth="1"/>
    <col min="2" max="2" width="42.28515625" customWidth="1"/>
    <col min="3" max="3" width="15.28515625" bestFit="1" customWidth="1"/>
    <col min="4" max="4" width="13.7109375" bestFit="1" customWidth="1"/>
    <col min="5" max="5" width="15.28515625" bestFit="1" customWidth="1"/>
    <col min="6" max="7" width="14.7109375" bestFit="1" customWidth="1"/>
    <col min="8" max="8" width="15.140625" customWidth="1"/>
    <col min="9" max="9" width="2.7109375" customWidth="1"/>
    <col min="10" max="10" width="11.42578125" hidden="1" customWidth="1"/>
    <col min="11" max="11" width="11.42578125" hidden="1"/>
  </cols>
  <sheetData>
    <row r="1" spans="1:8" x14ac:dyDescent="0.25">
      <c r="A1" s="568" t="s">
        <v>0</v>
      </c>
      <c r="B1" s="569"/>
      <c r="C1" s="569"/>
      <c r="D1" s="569"/>
      <c r="E1" s="569"/>
      <c r="F1" s="569"/>
      <c r="G1" s="569"/>
      <c r="H1" s="570"/>
    </row>
    <row r="2" spans="1:8" x14ac:dyDescent="0.25">
      <c r="A2" s="571" t="s">
        <v>271</v>
      </c>
      <c r="B2" s="564"/>
      <c r="C2" s="564"/>
      <c r="D2" s="564"/>
      <c r="E2" s="564"/>
      <c r="F2" s="564"/>
      <c r="G2" s="564"/>
      <c r="H2" s="572"/>
    </row>
    <row r="3" spans="1:8" x14ac:dyDescent="0.25">
      <c r="A3" s="571" t="s">
        <v>330</v>
      </c>
      <c r="B3" s="564"/>
      <c r="C3" s="564"/>
      <c r="D3" s="564"/>
      <c r="E3" s="564"/>
      <c r="F3" s="564"/>
      <c r="G3" s="564"/>
      <c r="H3" s="572"/>
    </row>
    <row r="4" spans="1:8" x14ac:dyDescent="0.25">
      <c r="A4" s="571" t="s">
        <v>331</v>
      </c>
      <c r="B4" s="564"/>
      <c r="C4" s="564"/>
      <c r="D4" s="564"/>
      <c r="E4" s="564"/>
      <c r="F4" s="564"/>
      <c r="G4" s="564"/>
      <c r="H4" s="572"/>
    </row>
    <row r="5" spans="1:8" x14ac:dyDescent="0.25">
      <c r="A5" s="571" t="s">
        <v>234</v>
      </c>
      <c r="B5" s="564"/>
      <c r="C5" s="564"/>
      <c r="D5" s="564"/>
      <c r="E5" s="564"/>
      <c r="F5" s="564"/>
      <c r="G5" s="564"/>
      <c r="H5" s="572"/>
    </row>
    <row r="6" spans="1:8" x14ac:dyDescent="0.25">
      <c r="A6" s="534" t="s">
        <v>75</v>
      </c>
      <c r="B6" s="565"/>
      <c r="C6" s="540" t="s">
        <v>273</v>
      </c>
      <c r="D6" s="541"/>
      <c r="E6" s="541"/>
      <c r="F6" s="541"/>
      <c r="G6" s="542"/>
      <c r="H6" s="543" t="s">
        <v>274</v>
      </c>
    </row>
    <row r="7" spans="1:8" ht="24.75" x14ac:dyDescent="0.25">
      <c r="A7" s="536"/>
      <c r="B7" s="566"/>
      <c r="C7" s="277" t="s">
        <v>275</v>
      </c>
      <c r="D7" s="278" t="s">
        <v>276</v>
      </c>
      <c r="E7" s="277" t="s">
        <v>240</v>
      </c>
      <c r="F7" s="277" t="s">
        <v>241</v>
      </c>
      <c r="G7" s="277" t="s">
        <v>277</v>
      </c>
      <c r="H7" s="543"/>
    </row>
    <row r="8" spans="1:8" x14ac:dyDescent="0.25">
      <c r="A8" s="538"/>
      <c r="B8" s="567"/>
      <c r="C8" s="279">
        <v>1</v>
      </c>
      <c r="D8" s="279">
        <v>2</v>
      </c>
      <c r="E8" s="279" t="s">
        <v>278</v>
      </c>
      <c r="F8" s="279">
        <v>4</v>
      </c>
      <c r="G8" s="279">
        <v>5</v>
      </c>
      <c r="H8" s="279" t="s">
        <v>279</v>
      </c>
    </row>
    <row r="9" spans="1:8" x14ac:dyDescent="0.25">
      <c r="A9" s="365"/>
      <c r="B9" s="366"/>
      <c r="C9" s="367"/>
      <c r="D9" s="367"/>
      <c r="E9" s="367"/>
      <c r="F9" s="367"/>
      <c r="G9" s="367"/>
      <c r="H9" s="367"/>
    </row>
    <row r="10" spans="1:8" s="370" customFormat="1" x14ac:dyDescent="0.25">
      <c r="A10" s="368"/>
      <c r="B10" s="369" t="s">
        <v>332</v>
      </c>
      <c r="C10" s="338">
        <v>1233454857.1600001</v>
      </c>
      <c r="D10" s="338">
        <v>99590479.469999999</v>
      </c>
      <c r="E10" s="338">
        <f>C10+D10</f>
        <v>1333045336.6300001</v>
      </c>
      <c r="F10" s="338">
        <v>944861135.66999996</v>
      </c>
      <c r="G10" s="338">
        <v>919963000.25</v>
      </c>
      <c r="H10" s="338">
        <f>E10-F10</f>
        <v>388184200.96000016</v>
      </c>
    </row>
    <row r="11" spans="1:8" s="370" customFormat="1" x14ac:dyDescent="0.25">
      <c r="A11" s="368"/>
      <c r="B11" s="369" t="s">
        <v>333</v>
      </c>
      <c r="C11" s="338">
        <v>636812535</v>
      </c>
      <c r="D11" s="338">
        <v>171882797.47</v>
      </c>
      <c r="E11" s="338">
        <f>C11+D11</f>
        <v>808695332.47000003</v>
      </c>
      <c r="F11" s="338">
        <v>446134390.49000001</v>
      </c>
      <c r="G11" s="338">
        <v>425862851.44999999</v>
      </c>
      <c r="H11" s="338">
        <f>E11-F11</f>
        <v>362560941.98000002</v>
      </c>
    </row>
    <row r="12" spans="1:8" s="370" customFormat="1" ht="24" x14ac:dyDescent="0.25">
      <c r="A12" s="368"/>
      <c r="B12" s="369" t="s">
        <v>334</v>
      </c>
      <c r="C12" s="338">
        <v>70524671.840000004</v>
      </c>
      <c r="D12" s="338">
        <v>-35425793.560000002</v>
      </c>
      <c r="E12" s="338">
        <f>C12+D12</f>
        <v>35098878.280000001</v>
      </c>
      <c r="F12" s="338">
        <v>28542782.07</v>
      </c>
      <c r="G12" s="338">
        <v>28542782.07</v>
      </c>
      <c r="H12" s="338">
        <f>E12-F12</f>
        <v>6556096.2100000009</v>
      </c>
    </row>
    <row r="13" spans="1:8" s="370" customFormat="1" x14ac:dyDescent="0.25">
      <c r="A13" s="368"/>
      <c r="B13" s="369" t="s">
        <v>163</v>
      </c>
      <c r="C13" s="338">
        <v>50549497</v>
      </c>
      <c r="D13" s="338">
        <v>8898562.2100000009</v>
      </c>
      <c r="E13" s="338">
        <f>C13+D13</f>
        <v>59448059.210000001</v>
      </c>
      <c r="F13" s="338">
        <v>42673628.469999999</v>
      </c>
      <c r="G13" s="338">
        <v>41108761.719999999</v>
      </c>
      <c r="H13" s="338">
        <f>E13-F13</f>
        <v>16774430.740000002</v>
      </c>
    </row>
    <row r="14" spans="1:8" s="370" customFormat="1" x14ac:dyDescent="0.25">
      <c r="A14" s="368"/>
      <c r="B14" s="369" t="s">
        <v>174</v>
      </c>
      <c r="C14" s="338">
        <v>0</v>
      </c>
      <c r="D14" s="338">
        <v>0</v>
      </c>
      <c r="E14" s="338">
        <v>0</v>
      </c>
      <c r="F14" s="338">
        <v>0</v>
      </c>
      <c r="G14" s="338">
        <v>0</v>
      </c>
      <c r="H14" s="338">
        <v>0</v>
      </c>
    </row>
    <row r="15" spans="1:8" s="350" customFormat="1" x14ac:dyDescent="0.25">
      <c r="A15" s="347"/>
      <c r="B15" s="348" t="s">
        <v>329</v>
      </c>
      <c r="C15" s="371">
        <f t="shared" ref="C15:H15" si="0">SUM(C10:C14)</f>
        <v>1991341561</v>
      </c>
      <c r="D15" s="371">
        <f t="shared" si="0"/>
        <v>244946045.59</v>
      </c>
      <c r="E15" s="371">
        <f t="shared" si="0"/>
        <v>2236287606.5900002</v>
      </c>
      <c r="F15" s="371">
        <f t="shared" si="0"/>
        <v>1462211936.6999998</v>
      </c>
      <c r="G15" s="371">
        <f t="shared" si="0"/>
        <v>1415477395.49</v>
      </c>
      <c r="H15" s="371">
        <f t="shared" si="0"/>
        <v>774075669.89000022</v>
      </c>
    </row>
    <row r="65468" spans="3:8" x14ac:dyDescent="0.25">
      <c r="C65468" s="146"/>
      <c r="D65468" s="146"/>
      <c r="E65468" s="146"/>
      <c r="F65468" s="146"/>
      <c r="G65468" s="146"/>
      <c r="H65468" s="146"/>
    </row>
    <row r="65469" spans="3:8" x14ac:dyDescent="0.25">
      <c r="F65469" s="146"/>
      <c r="G65469" s="146"/>
      <c r="H65469" s="146"/>
    </row>
    <row r="65470" spans="3:8" x14ac:dyDescent="0.25">
      <c r="D65470" s="146"/>
      <c r="F65470" s="146"/>
      <c r="G65470" s="146"/>
      <c r="H65470" s="146"/>
    </row>
    <row r="65471" spans="3:8" x14ac:dyDescent="0.25">
      <c r="C65471" s="146"/>
      <c r="D65471" s="146"/>
      <c r="E65471" s="146"/>
      <c r="F65471" s="146"/>
      <c r="G65471" s="146"/>
      <c r="H65471" s="146"/>
    </row>
    <row r="65472" spans="3:8" x14ac:dyDescent="0.25">
      <c r="F65472" s="146"/>
      <c r="G65472" s="146"/>
      <c r="H65472" s="146"/>
    </row>
    <row r="65473" spans="7:8" x14ac:dyDescent="0.25">
      <c r="G65473" s="146"/>
      <c r="H65473" s="146"/>
    </row>
    <row r="65474" spans="7:8" x14ac:dyDescent="0.25">
      <c r="G65474" s="146"/>
      <c r="H65474" s="146"/>
    </row>
  </sheetData>
  <mergeCells count="8">
    <mergeCell ref="A6:B8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42"/>
  <sheetViews>
    <sheetView workbookViewId="0">
      <selection activeCell="IU7" sqref="IU7"/>
    </sheetView>
  </sheetViews>
  <sheetFormatPr baseColWidth="10" defaultRowHeight="15" x14ac:dyDescent="0.25"/>
  <cols>
    <col min="1" max="1" width="2.7109375" customWidth="1"/>
    <col min="2" max="2" width="40.140625" customWidth="1"/>
    <col min="3" max="3" width="16" customWidth="1"/>
    <col min="4" max="4" width="16.140625" customWidth="1"/>
    <col min="5" max="7" width="16" customWidth="1"/>
    <col min="8" max="8" width="15.85546875" customWidth="1"/>
    <col min="9" max="9" width="2.7109375" customWidth="1"/>
    <col min="10" max="10" width="11.42578125" hidden="1" customWidth="1"/>
    <col min="11" max="254" width="0" hidden="1" customWidth="1"/>
    <col min="255" max="255" width="15.28515625" bestFit="1" customWidth="1"/>
  </cols>
  <sheetData>
    <row r="1" spans="2:255" x14ac:dyDescent="0.25">
      <c r="B1" s="568" t="s">
        <v>335</v>
      </c>
      <c r="C1" s="569"/>
      <c r="D1" s="569"/>
      <c r="E1" s="569"/>
      <c r="F1" s="569"/>
      <c r="G1" s="569"/>
      <c r="H1" s="570"/>
    </row>
    <row r="2" spans="2:255" x14ac:dyDescent="0.25">
      <c r="B2" s="571" t="s">
        <v>271</v>
      </c>
      <c r="C2" s="564"/>
      <c r="D2" s="564"/>
      <c r="E2" s="564"/>
      <c r="F2" s="564"/>
      <c r="G2" s="564"/>
      <c r="H2" s="572"/>
    </row>
    <row r="3" spans="2:255" x14ac:dyDescent="0.25">
      <c r="B3" s="571" t="s">
        <v>336</v>
      </c>
      <c r="C3" s="564"/>
      <c r="D3" s="564"/>
      <c r="E3" s="564"/>
      <c r="F3" s="564"/>
      <c r="G3" s="564"/>
      <c r="H3" s="572"/>
    </row>
    <row r="4" spans="2:255" x14ac:dyDescent="0.25">
      <c r="B4" s="573" t="s">
        <v>74</v>
      </c>
      <c r="C4" s="574"/>
      <c r="D4" s="574"/>
      <c r="E4" s="574"/>
      <c r="F4" s="574"/>
      <c r="G4" s="574"/>
      <c r="H4" s="575"/>
    </row>
    <row r="5" spans="2:255" x14ac:dyDescent="0.25">
      <c r="B5" s="275"/>
      <c r="C5" s="275"/>
      <c r="D5" s="275"/>
      <c r="E5" s="275"/>
      <c r="F5" s="275"/>
      <c r="G5" s="275"/>
      <c r="H5" s="275"/>
    </row>
    <row r="6" spans="2:255" x14ac:dyDescent="0.25">
      <c r="B6" s="534" t="s">
        <v>75</v>
      </c>
      <c r="C6" s="540" t="s">
        <v>273</v>
      </c>
      <c r="D6" s="541"/>
      <c r="E6" s="541"/>
      <c r="F6" s="541"/>
      <c r="G6" s="542"/>
      <c r="H6" s="543" t="s">
        <v>274</v>
      </c>
    </row>
    <row r="7" spans="2:255" ht="24.75" x14ac:dyDescent="0.25">
      <c r="B7" s="536"/>
      <c r="C7" s="277" t="s">
        <v>275</v>
      </c>
      <c r="D7" s="278" t="s">
        <v>276</v>
      </c>
      <c r="E7" s="277" t="s">
        <v>240</v>
      </c>
      <c r="F7" s="277" t="s">
        <v>241</v>
      </c>
      <c r="G7" s="277" t="s">
        <v>277</v>
      </c>
      <c r="H7" s="543"/>
    </row>
    <row r="8" spans="2:255" x14ac:dyDescent="0.25">
      <c r="B8" s="538"/>
      <c r="C8" s="279">
        <v>1</v>
      </c>
      <c r="D8" s="279">
        <v>2</v>
      </c>
      <c r="E8" s="279" t="s">
        <v>278</v>
      </c>
      <c r="F8" s="279">
        <v>4</v>
      </c>
      <c r="G8" s="279">
        <v>5</v>
      </c>
      <c r="H8" s="279" t="s">
        <v>279</v>
      </c>
    </row>
    <row r="9" spans="2:255" x14ac:dyDescent="0.25">
      <c r="B9" s="372"/>
      <c r="C9" s="373"/>
      <c r="D9" s="373"/>
      <c r="E9" s="373"/>
      <c r="F9" s="373"/>
      <c r="G9" s="373"/>
      <c r="H9" s="373"/>
    </row>
    <row r="10" spans="2:255" x14ac:dyDescent="0.25">
      <c r="B10" s="374" t="s">
        <v>337</v>
      </c>
      <c r="C10" s="377">
        <v>5323969</v>
      </c>
      <c r="D10" s="378">
        <v>80510.16</v>
      </c>
      <c r="E10" s="377">
        <v>5404479.1600000001</v>
      </c>
      <c r="F10" s="378">
        <v>3709735.74</v>
      </c>
      <c r="G10" s="377">
        <v>3670096.75</v>
      </c>
      <c r="H10" s="377">
        <v>1694743.42</v>
      </c>
      <c r="I10" s="146"/>
      <c r="IU10" s="146"/>
    </row>
    <row r="11" spans="2:255" x14ac:dyDescent="0.25">
      <c r="B11" s="374" t="s">
        <v>338</v>
      </c>
      <c r="C11" s="377">
        <v>88275408</v>
      </c>
      <c r="D11" s="378">
        <v>-6691269.5800000001</v>
      </c>
      <c r="E11" s="377">
        <v>81584138.420000002</v>
      </c>
      <c r="F11" s="378">
        <v>50956059.789999999</v>
      </c>
      <c r="G11" s="377">
        <v>48665619.07</v>
      </c>
      <c r="H11" s="377">
        <v>30628078.629999999</v>
      </c>
      <c r="IU11" s="146"/>
    </row>
    <row r="12" spans="2:255" x14ac:dyDescent="0.25">
      <c r="B12" s="374" t="s">
        <v>339</v>
      </c>
      <c r="C12" s="377">
        <v>153718960</v>
      </c>
      <c r="D12" s="378">
        <v>-34377618.100000001</v>
      </c>
      <c r="E12" s="377">
        <v>119341341.90000001</v>
      </c>
      <c r="F12" s="378">
        <v>80662822.420000002</v>
      </c>
      <c r="G12" s="377">
        <v>80284229.25</v>
      </c>
      <c r="H12" s="377">
        <v>38678519.479999997</v>
      </c>
      <c r="IU12" s="146"/>
    </row>
    <row r="13" spans="2:255" x14ac:dyDescent="0.25">
      <c r="B13" s="374" t="s">
        <v>340</v>
      </c>
      <c r="C13" s="377">
        <v>58380784</v>
      </c>
      <c r="D13" s="378">
        <v>-12360187.68</v>
      </c>
      <c r="E13" s="377">
        <v>46020596.32</v>
      </c>
      <c r="F13" s="378">
        <v>25602567.239999998</v>
      </c>
      <c r="G13" s="377">
        <v>25010386.66</v>
      </c>
      <c r="H13" s="377">
        <v>20418029.079999998</v>
      </c>
      <c r="IU13" s="146"/>
    </row>
    <row r="14" spans="2:255" x14ac:dyDescent="0.25">
      <c r="B14" s="374" t="s">
        <v>341</v>
      </c>
      <c r="C14" s="377">
        <v>90998071</v>
      </c>
      <c r="D14" s="378">
        <v>2534915.8199999998</v>
      </c>
      <c r="E14" s="377">
        <v>93532986.819999993</v>
      </c>
      <c r="F14" s="378">
        <v>70635713.189999998</v>
      </c>
      <c r="G14" s="377">
        <v>70311090.689999998</v>
      </c>
      <c r="H14" s="377">
        <v>22897273.629999999</v>
      </c>
      <c r="IU14" s="146"/>
    </row>
    <row r="15" spans="2:255" x14ac:dyDescent="0.25">
      <c r="B15" s="374" t="s">
        <v>342</v>
      </c>
      <c r="C15" s="377">
        <v>433278289</v>
      </c>
      <c r="D15" s="378">
        <v>28562331.859999999</v>
      </c>
      <c r="E15" s="377">
        <v>461840620.86000001</v>
      </c>
      <c r="F15" s="378">
        <v>335219797.81</v>
      </c>
      <c r="G15" s="377">
        <v>330109757.94999999</v>
      </c>
      <c r="H15" s="377">
        <v>126620823.05</v>
      </c>
      <c r="IU15" s="146"/>
    </row>
    <row r="16" spans="2:255" x14ac:dyDescent="0.25">
      <c r="B16" s="374" t="s">
        <v>343</v>
      </c>
      <c r="C16" s="377">
        <v>274047849</v>
      </c>
      <c r="D16" s="378">
        <v>83494247.299999997</v>
      </c>
      <c r="E16" s="377">
        <v>357542096.30000001</v>
      </c>
      <c r="F16" s="378">
        <v>265150629.71000001</v>
      </c>
      <c r="G16" s="377">
        <v>233475620.00999999</v>
      </c>
      <c r="H16" s="377">
        <v>92391466.590000004</v>
      </c>
      <c r="IU16" s="146"/>
    </row>
    <row r="17" spans="2:255" x14ac:dyDescent="0.25">
      <c r="B17" s="374" t="s">
        <v>344</v>
      </c>
      <c r="C17" s="377">
        <v>5290187</v>
      </c>
      <c r="D17" s="378">
        <v>102424.41</v>
      </c>
      <c r="E17" s="377">
        <v>5392611.4100000001</v>
      </c>
      <c r="F17" s="378">
        <v>3524034.02</v>
      </c>
      <c r="G17" s="377">
        <v>3448517.42</v>
      </c>
      <c r="H17" s="377">
        <v>1868577.39</v>
      </c>
      <c r="IU17" s="146"/>
    </row>
    <row r="18" spans="2:255" x14ac:dyDescent="0.25">
      <c r="B18" s="374" t="s">
        <v>345</v>
      </c>
      <c r="C18" s="377">
        <v>11121829</v>
      </c>
      <c r="D18" s="378">
        <v>10493648.550000001</v>
      </c>
      <c r="E18" s="377">
        <v>21615477.550000001</v>
      </c>
      <c r="F18" s="378">
        <v>18073338.690000001</v>
      </c>
      <c r="G18" s="377">
        <v>17820374.489999998</v>
      </c>
      <c r="H18" s="377">
        <v>3542138.86</v>
      </c>
      <c r="IU18" s="146"/>
    </row>
    <row r="19" spans="2:255" x14ac:dyDescent="0.25">
      <c r="B19" s="374" t="s">
        <v>346</v>
      </c>
      <c r="C19" s="377">
        <v>81231964</v>
      </c>
      <c r="D19" s="378">
        <v>8746638.5899999999</v>
      </c>
      <c r="E19" s="377">
        <v>89978602.590000004</v>
      </c>
      <c r="F19" s="378">
        <v>62870590.899999999</v>
      </c>
      <c r="G19" s="377">
        <v>60802028.130000003</v>
      </c>
      <c r="H19" s="377">
        <v>27108011.690000001</v>
      </c>
      <c r="IU19" s="146"/>
    </row>
    <row r="20" spans="2:255" x14ac:dyDescent="0.25">
      <c r="B20" s="374" t="s">
        <v>347</v>
      </c>
      <c r="C20" s="377">
        <v>10274777</v>
      </c>
      <c r="D20" s="378">
        <v>504678.11</v>
      </c>
      <c r="E20" s="377">
        <v>10779455.109999999</v>
      </c>
      <c r="F20" s="378">
        <v>7479656.9500000002</v>
      </c>
      <c r="G20" s="377">
        <v>7409080.7800000003</v>
      </c>
      <c r="H20" s="377">
        <v>3299798.16</v>
      </c>
      <c r="IU20" s="146"/>
    </row>
    <row r="21" spans="2:255" x14ac:dyDescent="0.25">
      <c r="B21" s="374" t="s">
        <v>348</v>
      </c>
      <c r="C21" s="377">
        <v>652629840</v>
      </c>
      <c r="D21" s="378">
        <v>144413371.16999999</v>
      </c>
      <c r="E21" s="377">
        <v>797043211.16999996</v>
      </c>
      <c r="F21" s="378">
        <v>432203893.69999999</v>
      </c>
      <c r="G21" s="377">
        <v>431551846.77999997</v>
      </c>
      <c r="H21" s="377">
        <v>364839317.47000003</v>
      </c>
      <c r="IU21" s="146"/>
    </row>
    <row r="22" spans="2:255" x14ac:dyDescent="0.25">
      <c r="B22" s="374" t="s">
        <v>349</v>
      </c>
      <c r="C22" s="377">
        <v>50549497</v>
      </c>
      <c r="D22" s="378">
        <v>8898562.2100000009</v>
      </c>
      <c r="E22" s="377">
        <v>59448059.210000001</v>
      </c>
      <c r="F22" s="378">
        <v>42673628.469999999</v>
      </c>
      <c r="G22" s="377">
        <v>41108761.719999999</v>
      </c>
      <c r="H22" s="377">
        <v>16774430.74</v>
      </c>
      <c r="IU22" s="146"/>
    </row>
    <row r="23" spans="2:255" x14ac:dyDescent="0.25">
      <c r="B23" s="374" t="s">
        <v>350</v>
      </c>
      <c r="C23" s="377">
        <v>15495359</v>
      </c>
      <c r="D23" s="378">
        <v>847107.12</v>
      </c>
      <c r="E23" s="377">
        <v>16342466.119999999</v>
      </c>
      <c r="F23" s="378">
        <v>11794942.460000001</v>
      </c>
      <c r="G23" s="377">
        <v>11617515.619999999</v>
      </c>
      <c r="H23" s="377">
        <v>4547523.66</v>
      </c>
      <c r="IU23" s="146"/>
    </row>
    <row r="24" spans="2:255" x14ac:dyDescent="0.25">
      <c r="B24" s="374" t="s">
        <v>351</v>
      </c>
      <c r="C24" s="379">
        <v>60724778</v>
      </c>
      <c r="D24" s="378">
        <v>9696685.6500000004</v>
      </c>
      <c r="E24" s="377">
        <v>70421463.650000006</v>
      </c>
      <c r="F24" s="378">
        <v>51654525.609999999</v>
      </c>
      <c r="G24" s="379">
        <v>50192470.170000002</v>
      </c>
      <c r="H24" s="377">
        <v>18766938.039999999</v>
      </c>
      <c r="IU24" s="146"/>
    </row>
    <row r="25" spans="2:255" x14ac:dyDescent="0.25">
      <c r="B25" s="375"/>
      <c r="C25" s="376">
        <f>SUM(C10:C24)</f>
        <v>1991341561</v>
      </c>
      <c r="D25" s="376">
        <f t="shared" ref="D25:H25" si="0">SUM(D10:D24)</f>
        <v>244946045.59</v>
      </c>
      <c r="E25" s="376">
        <f t="shared" si="0"/>
        <v>2236287606.5899997</v>
      </c>
      <c r="F25" s="376">
        <f t="shared" si="0"/>
        <v>1462211936.7</v>
      </c>
      <c r="G25" s="376">
        <f t="shared" si="0"/>
        <v>1415477395.49</v>
      </c>
      <c r="H25" s="376">
        <f t="shared" si="0"/>
        <v>774075669.88999999</v>
      </c>
      <c r="IU25" s="146"/>
    </row>
    <row r="28" spans="2:255" x14ac:dyDescent="0.25">
      <c r="E28" s="146"/>
    </row>
    <row r="29" spans="2:255" x14ac:dyDescent="0.25">
      <c r="E29" s="146"/>
    </row>
    <row r="30" spans="2:255" x14ac:dyDescent="0.25">
      <c r="E30" s="146"/>
    </row>
    <row r="31" spans="2:255" x14ac:dyDescent="0.25">
      <c r="E31" s="146"/>
    </row>
    <row r="32" spans="2:255" x14ac:dyDescent="0.25">
      <c r="E32" s="146"/>
    </row>
    <row r="33" spans="5:5" x14ac:dyDescent="0.25">
      <c r="E33" s="146"/>
    </row>
    <row r="34" spans="5:5" x14ac:dyDescent="0.25">
      <c r="E34" s="146"/>
    </row>
    <row r="35" spans="5:5" x14ac:dyDescent="0.25">
      <c r="E35" s="146"/>
    </row>
    <row r="36" spans="5:5" x14ac:dyDescent="0.25">
      <c r="E36" s="146"/>
    </row>
    <row r="37" spans="5:5" x14ac:dyDescent="0.25">
      <c r="E37" s="146"/>
    </row>
    <row r="38" spans="5:5" x14ac:dyDescent="0.25">
      <c r="E38" s="146"/>
    </row>
    <row r="39" spans="5:5" x14ac:dyDescent="0.25">
      <c r="E39" s="146"/>
    </row>
    <row r="40" spans="5:5" x14ac:dyDescent="0.25">
      <c r="E40" s="146"/>
    </row>
    <row r="41" spans="5:5" x14ac:dyDescent="0.25">
      <c r="E41" s="146"/>
    </row>
    <row r="42" spans="5:5" x14ac:dyDescent="0.25">
      <c r="E42" s="146"/>
    </row>
  </sheetData>
  <mergeCells count="7">
    <mergeCell ref="B1:H1"/>
    <mergeCell ref="B2:H2"/>
    <mergeCell ref="B3:H3"/>
    <mergeCell ref="B4:H4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workbookViewId="0">
      <selection activeCell="B19" sqref="B19:C19"/>
    </sheetView>
  </sheetViews>
  <sheetFormatPr baseColWidth="10" defaultColWidth="0" defaultRowHeight="14.25" x14ac:dyDescent="0.2"/>
  <cols>
    <col min="1" max="1" width="2.7109375" style="380" customWidth="1"/>
    <col min="2" max="2" width="17.85546875" style="380" customWidth="1"/>
    <col min="3" max="3" width="42.42578125" style="380" customWidth="1"/>
    <col min="4" max="4" width="14.85546875" style="412" customWidth="1"/>
    <col min="5" max="5" width="13" style="412" customWidth="1"/>
    <col min="6" max="7" width="14.7109375" style="412" customWidth="1"/>
    <col min="8" max="9" width="14.5703125" style="412" customWidth="1"/>
    <col min="10" max="10" width="2.7109375" style="380" customWidth="1"/>
    <col min="11" max="16384" width="11.42578125" style="380" hidden="1"/>
  </cols>
  <sheetData>
    <row r="2" spans="2:11" x14ac:dyDescent="0.2">
      <c r="B2" s="564" t="s">
        <v>0</v>
      </c>
      <c r="C2" s="564"/>
      <c r="D2" s="564"/>
      <c r="E2" s="564"/>
      <c r="F2" s="564"/>
      <c r="G2" s="564"/>
      <c r="H2" s="564"/>
      <c r="I2" s="564"/>
    </row>
    <row r="3" spans="2:11" x14ac:dyDescent="0.2">
      <c r="B3" s="564" t="s">
        <v>271</v>
      </c>
      <c r="C3" s="564"/>
      <c r="D3" s="564"/>
      <c r="E3" s="564"/>
      <c r="F3" s="564"/>
      <c r="G3" s="564"/>
      <c r="H3" s="564"/>
      <c r="I3" s="564"/>
    </row>
    <row r="4" spans="2:11" x14ac:dyDescent="0.2">
      <c r="B4" s="564" t="s">
        <v>352</v>
      </c>
      <c r="C4" s="564"/>
      <c r="D4" s="564"/>
      <c r="E4" s="564"/>
      <c r="F4" s="564"/>
      <c r="G4" s="564"/>
      <c r="H4" s="564"/>
      <c r="I4" s="564"/>
    </row>
    <row r="5" spans="2:11" x14ac:dyDescent="0.2">
      <c r="B5" s="564" t="s">
        <v>74</v>
      </c>
      <c r="C5" s="564"/>
      <c r="D5" s="564"/>
      <c r="E5" s="564"/>
      <c r="F5" s="564"/>
      <c r="G5" s="564"/>
      <c r="H5" s="564"/>
      <c r="I5" s="564"/>
    </row>
    <row r="6" spans="2:11" x14ac:dyDescent="0.2">
      <c r="B6" s="564" t="s">
        <v>234</v>
      </c>
      <c r="C6" s="564"/>
      <c r="D6" s="564"/>
      <c r="E6" s="564"/>
      <c r="F6" s="564"/>
      <c r="G6" s="564"/>
      <c r="H6" s="564"/>
      <c r="I6" s="564"/>
    </row>
    <row r="7" spans="2:11" ht="15" x14ac:dyDescent="0.2">
      <c r="B7" s="335"/>
      <c r="C7" s="381"/>
      <c r="D7" s="595"/>
      <c r="E7" s="595"/>
      <c r="F7" s="595"/>
      <c r="G7" s="595"/>
      <c r="H7" s="595"/>
      <c r="I7" s="595"/>
      <c r="J7" s="595"/>
      <c r="K7" s="595"/>
    </row>
    <row r="8" spans="2:11" x14ac:dyDescent="0.2">
      <c r="B8" s="584" t="s">
        <v>75</v>
      </c>
      <c r="C8" s="585"/>
      <c r="D8" s="590" t="s">
        <v>273</v>
      </c>
      <c r="E8" s="591"/>
      <c r="F8" s="591"/>
      <c r="G8" s="591"/>
      <c r="H8" s="592"/>
      <c r="I8" s="593" t="s">
        <v>274</v>
      </c>
    </row>
    <row r="9" spans="2:11" ht="27.75" customHeight="1" x14ac:dyDescent="0.2">
      <c r="B9" s="586"/>
      <c r="C9" s="587"/>
      <c r="D9" s="382" t="s">
        <v>275</v>
      </c>
      <c r="E9" s="383" t="s">
        <v>276</v>
      </c>
      <c r="F9" s="382" t="s">
        <v>240</v>
      </c>
      <c r="G9" s="382" t="s">
        <v>241</v>
      </c>
      <c r="H9" s="382" t="s">
        <v>277</v>
      </c>
      <c r="I9" s="594"/>
    </row>
    <row r="10" spans="2:11" x14ac:dyDescent="0.2">
      <c r="B10" s="588"/>
      <c r="C10" s="589"/>
      <c r="D10" s="384">
        <v>1</v>
      </c>
      <c r="E10" s="384">
        <v>2</v>
      </c>
      <c r="F10" s="384" t="s">
        <v>278</v>
      </c>
      <c r="G10" s="384">
        <v>4</v>
      </c>
      <c r="H10" s="384">
        <v>5</v>
      </c>
      <c r="I10" s="385" t="s">
        <v>279</v>
      </c>
    </row>
    <row r="11" spans="2:11" x14ac:dyDescent="0.2">
      <c r="B11" s="576" t="s">
        <v>353</v>
      </c>
      <c r="C11" s="577"/>
      <c r="D11" s="386">
        <f t="shared" ref="D11:I11" si="0">SUM(D12:D19)</f>
        <v>540646611.15999997</v>
      </c>
      <c r="E11" s="386">
        <f t="shared" si="0"/>
        <v>78912156.649999991</v>
      </c>
      <c r="F11" s="386">
        <f t="shared" si="0"/>
        <v>619558767.80999994</v>
      </c>
      <c r="G11" s="386">
        <f t="shared" si="0"/>
        <v>432454917.06999999</v>
      </c>
      <c r="H11" s="386">
        <f t="shared" si="0"/>
        <v>397064574.56999999</v>
      </c>
      <c r="I11" s="386">
        <f t="shared" si="0"/>
        <v>187103850.73999998</v>
      </c>
    </row>
    <row r="12" spans="2:11" s="389" customFormat="1" ht="15" customHeight="1" x14ac:dyDescent="0.2">
      <c r="B12" s="578" t="s">
        <v>354</v>
      </c>
      <c r="C12" s="579"/>
      <c r="D12" s="387">
        <v>15495359</v>
      </c>
      <c r="E12" s="50">
        <v>847107.12</v>
      </c>
      <c r="F12" s="388">
        <f>D12+E12</f>
        <v>16342466.119999999</v>
      </c>
      <c r="G12" s="413">
        <v>11794942.460000001</v>
      </c>
      <c r="H12" s="50">
        <v>11617515.619999999</v>
      </c>
      <c r="I12" s="388">
        <f>+F12-G12</f>
        <v>4547523.6599999983</v>
      </c>
    </row>
    <row r="13" spans="2:11" s="389" customFormat="1" ht="15" customHeight="1" x14ac:dyDescent="0.2">
      <c r="B13" s="578" t="s">
        <v>355</v>
      </c>
      <c r="C13" s="579"/>
      <c r="D13" s="387">
        <v>11475724</v>
      </c>
      <c r="E13" s="50">
        <v>-6753583.6500000004</v>
      </c>
      <c r="F13" s="388">
        <f>D13+E13</f>
        <v>4722140.3499999996</v>
      </c>
      <c r="G13" s="413">
        <v>2254991.91</v>
      </c>
      <c r="H13" s="50">
        <v>2242177.17</v>
      </c>
      <c r="I13" s="388">
        <f>+F13-G13</f>
        <v>2467148.4399999995</v>
      </c>
    </row>
    <row r="14" spans="2:11" s="389" customFormat="1" ht="15" customHeight="1" x14ac:dyDescent="0.2">
      <c r="B14" s="578" t="s">
        <v>356</v>
      </c>
      <c r="C14" s="579"/>
      <c r="D14" s="387">
        <v>71022121</v>
      </c>
      <c r="E14" s="50">
        <v>-3907819.97</v>
      </c>
      <c r="F14" s="388">
        <f t="shared" ref="F14:F19" si="1">D14+E14</f>
        <v>67114301.030000001</v>
      </c>
      <c r="G14" s="413">
        <v>51271750.939999998</v>
      </c>
      <c r="H14" s="50">
        <v>50564121.060000002</v>
      </c>
      <c r="I14" s="388">
        <f>+F14-G14</f>
        <v>15842550.090000004</v>
      </c>
    </row>
    <row r="15" spans="2:11" s="389" customFormat="1" ht="15" customHeight="1" x14ac:dyDescent="0.25">
      <c r="B15" s="578" t="s">
        <v>357</v>
      </c>
      <c r="C15" s="579"/>
      <c r="D15" s="387">
        <v>0</v>
      </c>
      <c r="E15" s="354">
        <v>0</v>
      </c>
      <c r="F15" s="388">
        <f t="shared" si="1"/>
        <v>0</v>
      </c>
      <c r="G15" s="387">
        <v>0</v>
      </c>
      <c r="H15" s="390">
        <v>0</v>
      </c>
      <c r="I15" s="388">
        <f t="shared" ref="I15:I19" si="2">+F15-G15</f>
        <v>0</v>
      </c>
    </row>
    <row r="16" spans="2:11" s="389" customFormat="1" x14ac:dyDescent="0.2">
      <c r="B16" s="578" t="s">
        <v>358</v>
      </c>
      <c r="C16" s="579"/>
      <c r="D16" s="387">
        <v>68129172.159999996</v>
      </c>
      <c r="E16" s="50">
        <v>1105879.54</v>
      </c>
      <c r="F16" s="388">
        <f t="shared" si="1"/>
        <v>69235051.700000003</v>
      </c>
      <c r="G16" s="413">
        <v>46873744.43</v>
      </c>
      <c r="H16" s="50">
        <v>46495151.259999998</v>
      </c>
      <c r="I16" s="388">
        <f t="shared" si="2"/>
        <v>22361307.270000003</v>
      </c>
    </row>
    <row r="17" spans="2:9" s="389" customFormat="1" x14ac:dyDescent="0.25">
      <c r="B17" s="578" t="s">
        <v>359</v>
      </c>
      <c r="C17" s="579"/>
      <c r="D17" s="387">
        <v>0</v>
      </c>
      <c r="E17" s="354">
        <v>0</v>
      </c>
      <c r="F17" s="388">
        <f t="shared" si="1"/>
        <v>0</v>
      </c>
      <c r="G17" s="387">
        <v>0</v>
      </c>
      <c r="H17" s="390">
        <v>0</v>
      </c>
      <c r="I17" s="388">
        <f t="shared" si="2"/>
        <v>0</v>
      </c>
    </row>
    <row r="18" spans="2:9" s="389" customFormat="1" x14ac:dyDescent="0.25">
      <c r="B18" s="578" t="s">
        <v>360</v>
      </c>
      <c r="C18" s="579"/>
      <c r="D18" s="387">
        <v>295887584</v>
      </c>
      <c r="E18" s="354">
        <v>84941001.400000006</v>
      </c>
      <c r="F18" s="388">
        <f t="shared" si="1"/>
        <v>380828585.39999998</v>
      </c>
      <c r="G18" s="353">
        <v>276548655.62</v>
      </c>
      <c r="H18" s="354">
        <v>243827585.16</v>
      </c>
      <c r="I18" s="388">
        <f t="shared" si="2"/>
        <v>104279929.77999997</v>
      </c>
    </row>
    <row r="19" spans="2:9" s="389" customFormat="1" x14ac:dyDescent="0.2">
      <c r="B19" s="578" t="s">
        <v>361</v>
      </c>
      <c r="C19" s="579"/>
      <c r="D19" s="387">
        <v>78636651</v>
      </c>
      <c r="E19" s="50">
        <v>2679572.21</v>
      </c>
      <c r="F19" s="388">
        <f t="shared" si="1"/>
        <v>81316223.209999993</v>
      </c>
      <c r="G19" s="413">
        <v>43710831.710000001</v>
      </c>
      <c r="H19" s="50">
        <v>42318024.299999997</v>
      </c>
      <c r="I19" s="388">
        <f t="shared" si="2"/>
        <v>37605391.499999993</v>
      </c>
    </row>
    <row r="20" spans="2:9" x14ac:dyDescent="0.2">
      <c r="B20" s="391"/>
      <c r="C20" s="392"/>
      <c r="D20" s="393"/>
      <c r="E20" s="393"/>
      <c r="F20" s="393"/>
      <c r="G20" s="393"/>
      <c r="H20" s="394"/>
      <c r="I20" s="393"/>
    </row>
    <row r="21" spans="2:9" s="389" customFormat="1" x14ac:dyDescent="0.25">
      <c r="B21" s="582" t="s">
        <v>362</v>
      </c>
      <c r="C21" s="583"/>
      <c r="D21" s="395">
        <f t="shared" ref="D21:H21" si="3">SUM(D22:D28)</f>
        <v>1373052699</v>
      </c>
      <c r="E21" s="395">
        <f t="shared" si="3"/>
        <v>200473394</v>
      </c>
      <c r="F21" s="395">
        <f t="shared" si="3"/>
        <v>1573526093</v>
      </c>
      <c r="G21" s="395">
        <f t="shared" si="3"/>
        <v>995456472.39999998</v>
      </c>
      <c r="H21" s="396">
        <f t="shared" si="3"/>
        <v>984434837.5400002</v>
      </c>
      <c r="I21" s="396">
        <f>SUM(I22:I28)</f>
        <v>578069620.5999999</v>
      </c>
    </row>
    <row r="22" spans="2:9" s="389" customFormat="1" x14ac:dyDescent="0.25">
      <c r="B22" s="578" t="s">
        <v>363</v>
      </c>
      <c r="C22" s="579"/>
      <c r="D22" s="397">
        <v>5569832</v>
      </c>
      <c r="E22" s="354">
        <v>585572.84</v>
      </c>
      <c r="F22" s="388">
        <f t="shared" ref="F22:F28" si="4">D22+E22</f>
        <v>6155404.8399999999</v>
      </c>
      <c r="G22" s="353">
        <v>4530941.45</v>
      </c>
      <c r="H22" s="354">
        <v>4418776.24</v>
      </c>
      <c r="I22" s="388">
        <f t="shared" ref="I22:I28" si="5">+F22-G22</f>
        <v>1624463.3899999997</v>
      </c>
    </row>
    <row r="23" spans="2:9" s="389" customFormat="1" x14ac:dyDescent="0.25">
      <c r="B23" s="578" t="s">
        <v>364</v>
      </c>
      <c r="C23" s="579"/>
      <c r="D23" s="397">
        <v>1079314881</v>
      </c>
      <c r="E23" s="354">
        <v>171446890.87</v>
      </c>
      <c r="F23" s="388">
        <f t="shared" si="4"/>
        <v>1250761771.8699999</v>
      </c>
      <c r="G23" s="353">
        <v>761005108.13999999</v>
      </c>
      <c r="H23" s="354">
        <v>755605433.82000005</v>
      </c>
      <c r="I23" s="388">
        <f t="shared" si="5"/>
        <v>489756663.7299999</v>
      </c>
    </row>
    <row r="24" spans="2:9" s="389" customFormat="1" x14ac:dyDescent="0.25">
      <c r="B24" s="578" t="s">
        <v>365</v>
      </c>
      <c r="C24" s="579"/>
      <c r="D24" s="397">
        <v>9587908</v>
      </c>
      <c r="E24" s="354">
        <v>-3769448.84</v>
      </c>
      <c r="F24" s="388">
        <f t="shared" si="4"/>
        <v>5818459.1600000001</v>
      </c>
      <c r="G24" s="353">
        <v>3361780.54</v>
      </c>
      <c r="H24" s="354">
        <v>3302584.84</v>
      </c>
      <c r="I24" s="388">
        <f t="shared" si="5"/>
        <v>2456678.62</v>
      </c>
    </row>
    <row r="25" spans="2:9" s="389" customFormat="1" x14ac:dyDescent="0.25">
      <c r="B25" s="578" t="s">
        <v>366</v>
      </c>
      <c r="C25" s="579"/>
      <c r="D25" s="397">
        <v>81097288</v>
      </c>
      <c r="E25" s="354">
        <v>12890645.01</v>
      </c>
      <c r="F25" s="388">
        <f t="shared" si="4"/>
        <v>93987933.010000005</v>
      </c>
      <c r="G25" s="353">
        <v>69653310.060000002</v>
      </c>
      <c r="H25" s="354">
        <v>68060389.079999998</v>
      </c>
      <c r="I25" s="388">
        <f t="shared" si="5"/>
        <v>24334622.950000003</v>
      </c>
    </row>
    <row r="26" spans="2:9" s="389" customFormat="1" x14ac:dyDescent="0.25">
      <c r="B26" s="578" t="s">
        <v>367</v>
      </c>
      <c r="C26" s="579"/>
      <c r="D26" s="397">
        <v>65641197</v>
      </c>
      <c r="E26" s="354">
        <v>1600308.37</v>
      </c>
      <c r="F26" s="388">
        <f t="shared" si="4"/>
        <v>67241505.370000005</v>
      </c>
      <c r="G26" s="353">
        <v>51247672.039999999</v>
      </c>
      <c r="H26" s="354">
        <v>51026622.909999996</v>
      </c>
      <c r="I26" s="388">
        <f t="shared" si="5"/>
        <v>15993833.330000006</v>
      </c>
    </row>
    <row r="27" spans="2:9" s="389" customFormat="1" x14ac:dyDescent="0.25">
      <c r="B27" s="578" t="s">
        <v>368</v>
      </c>
      <c r="C27" s="579"/>
      <c r="D27" s="397">
        <v>58697585</v>
      </c>
      <c r="E27" s="354">
        <v>10220457.890000001</v>
      </c>
      <c r="F27" s="388">
        <f t="shared" si="4"/>
        <v>68918042.890000001</v>
      </c>
      <c r="G27" s="353">
        <v>49439064.369999997</v>
      </c>
      <c r="H27" s="354">
        <v>47694545.689999998</v>
      </c>
      <c r="I27" s="388">
        <f>F27-G27</f>
        <v>19478978.520000003</v>
      </c>
    </row>
    <row r="28" spans="2:9" s="389" customFormat="1" x14ac:dyDescent="0.25">
      <c r="B28" s="578" t="s">
        <v>369</v>
      </c>
      <c r="C28" s="579"/>
      <c r="D28" s="397">
        <v>73144008</v>
      </c>
      <c r="E28" s="354">
        <v>7498967.8600000003</v>
      </c>
      <c r="F28" s="388">
        <f t="shared" si="4"/>
        <v>80642975.859999999</v>
      </c>
      <c r="G28" s="353">
        <v>56218595.799999997</v>
      </c>
      <c r="H28" s="354">
        <v>54326484.960000001</v>
      </c>
      <c r="I28" s="388">
        <f t="shared" si="5"/>
        <v>24424380.060000002</v>
      </c>
    </row>
    <row r="29" spans="2:9" x14ac:dyDescent="0.2">
      <c r="B29" s="391"/>
      <c r="C29" s="392"/>
      <c r="D29" s="398"/>
      <c r="E29" s="398"/>
      <c r="F29" s="393"/>
      <c r="G29" s="398"/>
      <c r="H29" s="399"/>
      <c r="I29" s="398"/>
    </row>
    <row r="30" spans="2:9" s="389" customFormat="1" x14ac:dyDescent="0.25">
      <c r="B30" s="582" t="s">
        <v>370</v>
      </c>
      <c r="C30" s="583"/>
      <c r="D30" s="400">
        <f t="shared" ref="D30:I30" si="6">SUM(D31:D39)</f>
        <v>7117579</v>
      </c>
      <c r="E30" s="400">
        <f t="shared" si="6"/>
        <v>986288.5</v>
      </c>
      <c r="F30" s="400">
        <f t="shared" si="6"/>
        <v>8103867.5</v>
      </c>
      <c r="G30" s="400">
        <f t="shared" si="6"/>
        <v>5757765.1600000001</v>
      </c>
      <c r="H30" s="401">
        <f t="shared" si="6"/>
        <v>5435201.3099999996</v>
      </c>
      <c r="I30" s="400">
        <f t="shared" si="6"/>
        <v>2346102.34</v>
      </c>
    </row>
    <row r="31" spans="2:9" s="389" customFormat="1" x14ac:dyDescent="0.2">
      <c r="B31" s="578" t="s">
        <v>371</v>
      </c>
      <c r="C31" s="579"/>
      <c r="D31" s="397">
        <v>5290187</v>
      </c>
      <c r="E31" s="50">
        <v>102424.41</v>
      </c>
      <c r="F31" s="388">
        <f t="shared" ref="F31:F39" si="7">D31+E31</f>
        <v>5392611.4100000001</v>
      </c>
      <c r="G31" s="413">
        <v>3524034.02</v>
      </c>
      <c r="H31" s="50">
        <v>3448517.42</v>
      </c>
      <c r="I31" s="388">
        <f>+F31-G31</f>
        <v>1868577.3900000001</v>
      </c>
    </row>
    <row r="32" spans="2:9" s="389" customFormat="1" x14ac:dyDescent="0.25">
      <c r="B32" s="578" t="s">
        <v>372</v>
      </c>
      <c r="C32" s="579"/>
      <c r="D32" s="387">
        <v>0</v>
      </c>
      <c r="E32" s="387">
        <v>0</v>
      </c>
      <c r="F32" s="388">
        <f t="shared" si="7"/>
        <v>0</v>
      </c>
      <c r="G32" s="387">
        <v>0</v>
      </c>
      <c r="H32" s="390">
        <v>0</v>
      </c>
      <c r="I32" s="388">
        <f t="shared" ref="I32:I39" si="8">+F32-G32</f>
        <v>0</v>
      </c>
    </row>
    <row r="33" spans="2:9" s="389" customFormat="1" x14ac:dyDescent="0.25">
      <c r="B33" s="578" t="s">
        <v>373</v>
      </c>
      <c r="C33" s="579"/>
      <c r="D33" s="387">
        <v>0</v>
      </c>
      <c r="E33" s="387">
        <v>0</v>
      </c>
      <c r="F33" s="388">
        <f t="shared" si="7"/>
        <v>0</v>
      </c>
      <c r="G33" s="387">
        <v>0</v>
      </c>
      <c r="H33" s="390">
        <v>0</v>
      </c>
      <c r="I33" s="388">
        <f t="shared" si="8"/>
        <v>0</v>
      </c>
    </row>
    <row r="34" spans="2:9" s="389" customFormat="1" x14ac:dyDescent="0.25">
      <c r="B34" s="578" t="s">
        <v>374</v>
      </c>
      <c r="C34" s="579"/>
      <c r="D34" s="387">
        <v>0</v>
      </c>
      <c r="E34" s="387">
        <v>0</v>
      </c>
      <c r="F34" s="388">
        <f t="shared" si="7"/>
        <v>0</v>
      </c>
      <c r="G34" s="387">
        <v>0</v>
      </c>
      <c r="H34" s="390">
        <v>0</v>
      </c>
      <c r="I34" s="388">
        <f t="shared" si="8"/>
        <v>0</v>
      </c>
    </row>
    <row r="35" spans="2:9" s="389" customFormat="1" x14ac:dyDescent="0.25">
      <c r="B35" s="578" t="s">
        <v>375</v>
      </c>
      <c r="C35" s="579"/>
      <c r="D35" s="397">
        <v>1827392</v>
      </c>
      <c r="E35" s="354">
        <v>883864.09</v>
      </c>
      <c r="F35" s="388">
        <f t="shared" si="7"/>
        <v>2711256.09</v>
      </c>
      <c r="G35" s="353">
        <v>2233731.14</v>
      </c>
      <c r="H35" s="354">
        <v>1986683.89</v>
      </c>
      <c r="I35" s="388">
        <f>+F35-G35</f>
        <v>477524.94999999972</v>
      </c>
    </row>
    <row r="36" spans="2:9" s="389" customFormat="1" x14ac:dyDescent="0.25">
      <c r="B36" s="578" t="s">
        <v>376</v>
      </c>
      <c r="C36" s="579"/>
      <c r="D36" s="387">
        <v>0</v>
      </c>
      <c r="E36" s="387">
        <v>0</v>
      </c>
      <c r="F36" s="388">
        <f t="shared" si="7"/>
        <v>0</v>
      </c>
      <c r="G36" s="387">
        <v>0</v>
      </c>
      <c r="H36" s="390">
        <v>0</v>
      </c>
      <c r="I36" s="388">
        <f t="shared" si="8"/>
        <v>0</v>
      </c>
    </row>
    <row r="37" spans="2:9" s="389" customFormat="1" x14ac:dyDescent="0.25">
      <c r="B37" s="578" t="s">
        <v>377</v>
      </c>
      <c r="C37" s="579"/>
      <c r="D37" s="387">
        <v>0</v>
      </c>
      <c r="E37" s="387">
        <v>0</v>
      </c>
      <c r="F37" s="388">
        <f t="shared" si="7"/>
        <v>0</v>
      </c>
      <c r="G37" s="387">
        <v>0</v>
      </c>
      <c r="H37" s="390">
        <v>0</v>
      </c>
      <c r="I37" s="388">
        <f t="shared" si="8"/>
        <v>0</v>
      </c>
    </row>
    <row r="38" spans="2:9" s="389" customFormat="1" x14ac:dyDescent="0.25">
      <c r="B38" s="578" t="s">
        <v>378</v>
      </c>
      <c r="C38" s="579"/>
      <c r="D38" s="387">
        <v>0</v>
      </c>
      <c r="E38" s="387">
        <v>0</v>
      </c>
      <c r="F38" s="388">
        <f t="shared" si="7"/>
        <v>0</v>
      </c>
      <c r="G38" s="387">
        <v>0</v>
      </c>
      <c r="H38" s="390">
        <v>0</v>
      </c>
      <c r="I38" s="388">
        <f t="shared" si="8"/>
        <v>0</v>
      </c>
    </row>
    <row r="39" spans="2:9" s="389" customFormat="1" x14ac:dyDescent="0.25">
      <c r="B39" s="578" t="s">
        <v>379</v>
      </c>
      <c r="C39" s="579"/>
      <c r="D39" s="387">
        <v>0</v>
      </c>
      <c r="E39" s="387">
        <v>0</v>
      </c>
      <c r="F39" s="388">
        <f t="shared" si="7"/>
        <v>0</v>
      </c>
      <c r="G39" s="387">
        <v>0</v>
      </c>
      <c r="H39" s="390">
        <v>0</v>
      </c>
      <c r="I39" s="388">
        <f t="shared" si="8"/>
        <v>0</v>
      </c>
    </row>
    <row r="40" spans="2:9" x14ac:dyDescent="0.2">
      <c r="B40" s="391"/>
      <c r="C40" s="392"/>
      <c r="D40" s="398"/>
      <c r="E40" s="398"/>
      <c r="F40" s="398"/>
      <c r="G40" s="398"/>
      <c r="H40" s="399"/>
      <c r="I40" s="398"/>
    </row>
    <row r="41" spans="2:9" x14ac:dyDescent="0.2">
      <c r="B41" s="576" t="s">
        <v>380</v>
      </c>
      <c r="C41" s="577"/>
      <c r="D41" s="402">
        <f t="shared" ref="D41:I41" si="9">SUM(D42:D45)</f>
        <v>70524671.840000004</v>
      </c>
      <c r="E41" s="402">
        <f t="shared" si="9"/>
        <v>-35425793.560000002</v>
      </c>
      <c r="F41" s="402">
        <f t="shared" si="9"/>
        <v>35098878.280000009</v>
      </c>
      <c r="G41" s="403">
        <f t="shared" si="9"/>
        <v>28542782.07</v>
      </c>
      <c r="H41" s="404">
        <f t="shared" si="9"/>
        <v>28542782.07</v>
      </c>
      <c r="I41" s="402">
        <f t="shared" si="9"/>
        <v>6556096.2100000083</v>
      </c>
    </row>
    <row r="42" spans="2:9" s="389" customFormat="1" x14ac:dyDescent="0.2">
      <c r="B42" s="578" t="s">
        <v>381</v>
      </c>
      <c r="C42" s="579"/>
      <c r="D42" s="397">
        <v>66524671.840000004</v>
      </c>
      <c r="E42" s="50">
        <v>-32950234.879999999</v>
      </c>
      <c r="F42" s="388">
        <f t="shared" ref="F42:F45" si="10">D42+E42</f>
        <v>33574436.960000008</v>
      </c>
      <c r="G42" s="413">
        <v>27018340.75</v>
      </c>
      <c r="H42" s="50">
        <v>27018340.75</v>
      </c>
      <c r="I42" s="388">
        <f>+F42-G42</f>
        <v>6556096.2100000083</v>
      </c>
    </row>
    <row r="43" spans="2:9" s="389" customFormat="1" ht="27" customHeight="1" x14ac:dyDescent="0.25">
      <c r="B43" s="580" t="s">
        <v>382</v>
      </c>
      <c r="C43" s="581"/>
      <c r="D43" s="387">
        <v>0</v>
      </c>
      <c r="E43" s="387">
        <v>0</v>
      </c>
      <c r="F43" s="388">
        <f t="shared" si="10"/>
        <v>0</v>
      </c>
      <c r="G43" s="387">
        <v>0</v>
      </c>
      <c r="H43" s="390">
        <v>0</v>
      </c>
      <c r="I43" s="388">
        <f t="shared" ref="I43:I44" si="11">+F43-G43</f>
        <v>0</v>
      </c>
    </row>
    <row r="44" spans="2:9" s="389" customFormat="1" x14ac:dyDescent="0.25">
      <c r="B44" s="578" t="s">
        <v>383</v>
      </c>
      <c r="C44" s="579"/>
      <c r="D44" s="387">
        <v>0</v>
      </c>
      <c r="E44" s="387">
        <v>0</v>
      </c>
      <c r="F44" s="388">
        <f t="shared" si="10"/>
        <v>0</v>
      </c>
      <c r="G44" s="387">
        <v>0</v>
      </c>
      <c r="H44" s="390">
        <v>0</v>
      </c>
      <c r="I44" s="388">
        <f t="shared" si="11"/>
        <v>0</v>
      </c>
    </row>
    <row r="45" spans="2:9" s="389" customFormat="1" x14ac:dyDescent="0.2">
      <c r="B45" s="578" t="s">
        <v>384</v>
      </c>
      <c r="C45" s="579"/>
      <c r="D45" s="397">
        <v>4000000</v>
      </c>
      <c r="E45" s="50">
        <v>-2475558.6800000002</v>
      </c>
      <c r="F45" s="388">
        <f t="shared" si="10"/>
        <v>1524441.3199999998</v>
      </c>
      <c r="G45" s="413">
        <v>1524441.32</v>
      </c>
      <c r="H45" s="50">
        <v>1524441.32</v>
      </c>
      <c r="I45" s="388">
        <f>+F45-G45</f>
        <v>0</v>
      </c>
    </row>
    <row r="46" spans="2:9" x14ac:dyDescent="0.2">
      <c r="B46" s="405"/>
      <c r="C46" s="406"/>
      <c r="D46" s="407"/>
      <c r="E46" s="407"/>
      <c r="F46" s="407"/>
      <c r="G46" s="407"/>
      <c r="H46" s="408"/>
      <c r="I46" s="407"/>
    </row>
    <row r="47" spans="2:9" x14ac:dyDescent="0.2">
      <c r="B47" s="409"/>
      <c r="C47" s="410" t="s">
        <v>329</v>
      </c>
      <c r="D47" s="411">
        <f t="shared" ref="D47:I47" si="12">SUM(D11,D21,D30,D41)</f>
        <v>1991341560.9999998</v>
      </c>
      <c r="E47" s="411">
        <f t="shared" si="12"/>
        <v>244946045.58999997</v>
      </c>
      <c r="F47" s="411">
        <f t="shared" si="12"/>
        <v>2236287606.5900002</v>
      </c>
      <c r="G47" s="411">
        <f t="shared" si="12"/>
        <v>1462211936.7</v>
      </c>
      <c r="H47" s="411">
        <f t="shared" si="12"/>
        <v>1415477395.49</v>
      </c>
      <c r="I47" s="411">
        <f t="shared" si="12"/>
        <v>774075669.88999999</v>
      </c>
    </row>
  </sheetData>
  <mergeCells count="41">
    <mergeCell ref="B13:C13"/>
    <mergeCell ref="B2:I2"/>
    <mergeCell ref="B3:I3"/>
    <mergeCell ref="B4:I4"/>
    <mergeCell ref="B5:I5"/>
    <mergeCell ref="B6:I6"/>
    <mergeCell ref="D7:K7"/>
    <mergeCell ref="B8:C10"/>
    <mergeCell ref="D8:H8"/>
    <mergeCell ref="I8:I9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</mergeCells>
  <pageMargins left="0.70866141732283472" right="0.70866141732283472" top="0.74803149606299213" bottom="0.74803149606299213" header="0.31496062992125984" footer="0.31496062992125984"/>
  <pageSetup scale="74" orientation="landscape" verticalDpi="0" r:id="rId1"/>
  <ignoredErrors>
    <ignoredError sqref="I27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0" workbookViewId="0">
      <selection activeCell="D43" sqref="D43"/>
    </sheetView>
  </sheetViews>
  <sheetFormatPr baseColWidth="10" defaultColWidth="0" defaultRowHeight="14.25" customHeight="1" zeroHeight="1" x14ac:dyDescent="0.2"/>
  <cols>
    <col min="1" max="1" width="2.7109375" style="414" customWidth="1"/>
    <col min="2" max="3" width="11.42578125" style="414" customWidth="1"/>
    <col min="4" max="4" width="51" style="414" customWidth="1"/>
    <col min="5" max="5" width="14.7109375" style="414" customWidth="1"/>
    <col min="6" max="6" width="13.28515625" style="414" customWidth="1"/>
    <col min="7" max="10" width="14.7109375" style="414" customWidth="1"/>
    <col min="11" max="11" width="2.85546875" style="414" customWidth="1"/>
    <col min="12" max="16384" width="11.42578125" style="414" hidden="1"/>
  </cols>
  <sheetData>
    <row r="1" spans="2:10" x14ac:dyDescent="0.2"/>
    <row r="2" spans="2:10" x14ac:dyDescent="0.2">
      <c r="B2" s="564" t="s">
        <v>0</v>
      </c>
      <c r="C2" s="564"/>
      <c r="D2" s="564"/>
      <c r="E2" s="564"/>
      <c r="F2" s="564"/>
      <c r="G2" s="564"/>
      <c r="H2" s="564"/>
      <c r="I2" s="564"/>
      <c r="J2" s="604"/>
    </row>
    <row r="3" spans="2:10" x14ac:dyDescent="0.2">
      <c r="B3" s="564" t="s">
        <v>271</v>
      </c>
      <c r="C3" s="564"/>
      <c r="D3" s="564"/>
      <c r="E3" s="564"/>
      <c r="F3" s="564"/>
      <c r="G3" s="564"/>
      <c r="H3" s="564"/>
      <c r="I3" s="564"/>
      <c r="J3" s="604"/>
    </row>
    <row r="4" spans="2:10" x14ac:dyDescent="0.2">
      <c r="B4" s="564" t="s">
        <v>385</v>
      </c>
      <c r="C4" s="564"/>
      <c r="D4" s="564"/>
      <c r="E4" s="564"/>
      <c r="F4" s="564"/>
      <c r="G4" s="564"/>
      <c r="H4" s="564"/>
      <c r="I4" s="564"/>
      <c r="J4" s="604"/>
    </row>
    <row r="5" spans="2:10" x14ac:dyDescent="0.2">
      <c r="B5" s="564" t="s">
        <v>74</v>
      </c>
      <c r="C5" s="564"/>
      <c r="D5" s="564"/>
      <c r="E5" s="564"/>
      <c r="F5" s="564"/>
      <c r="G5" s="564"/>
      <c r="H5" s="564"/>
      <c r="I5" s="564"/>
      <c r="J5" s="604"/>
    </row>
    <row r="6" spans="2:10" x14ac:dyDescent="0.2">
      <c r="B6" s="564" t="s">
        <v>234</v>
      </c>
      <c r="C6" s="564"/>
      <c r="D6" s="564"/>
      <c r="E6" s="564"/>
      <c r="F6" s="564"/>
      <c r="G6" s="564"/>
      <c r="H6" s="564"/>
      <c r="I6" s="564"/>
      <c r="J6" s="604"/>
    </row>
    <row r="7" spans="2:10" x14ac:dyDescent="0.2">
      <c r="B7" s="335"/>
      <c r="C7" s="335"/>
      <c r="D7" s="335"/>
      <c r="E7" s="335"/>
      <c r="F7" s="335"/>
      <c r="G7" s="335"/>
      <c r="H7" s="335"/>
      <c r="I7" s="335"/>
      <c r="J7" s="335"/>
    </row>
    <row r="8" spans="2:10" x14ac:dyDescent="0.2">
      <c r="B8" s="584" t="s">
        <v>75</v>
      </c>
      <c r="C8" s="605"/>
      <c r="D8" s="585"/>
      <c r="E8" s="608" t="s">
        <v>386</v>
      </c>
      <c r="F8" s="609"/>
      <c r="G8" s="609"/>
      <c r="H8" s="609"/>
      <c r="I8" s="610"/>
      <c r="J8" s="611" t="s">
        <v>274</v>
      </c>
    </row>
    <row r="9" spans="2:10" ht="24" x14ac:dyDescent="0.2">
      <c r="B9" s="586"/>
      <c r="C9" s="606"/>
      <c r="D9" s="587"/>
      <c r="E9" s="415" t="s">
        <v>275</v>
      </c>
      <c r="F9" s="416" t="s">
        <v>276</v>
      </c>
      <c r="G9" s="417" t="s">
        <v>240</v>
      </c>
      <c r="H9" s="417" t="s">
        <v>241</v>
      </c>
      <c r="I9" s="418" t="s">
        <v>277</v>
      </c>
      <c r="J9" s="612"/>
    </row>
    <row r="10" spans="2:10" x14ac:dyDescent="0.2">
      <c r="B10" s="588"/>
      <c r="C10" s="607"/>
      <c r="D10" s="589"/>
      <c r="E10" s="419">
        <v>1</v>
      </c>
      <c r="F10" s="419">
        <v>2</v>
      </c>
      <c r="G10" s="419" t="s">
        <v>278</v>
      </c>
      <c r="H10" s="419">
        <v>4</v>
      </c>
      <c r="I10" s="420">
        <v>5</v>
      </c>
      <c r="J10" s="419" t="s">
        <v>279</v>
      </c>
    </row>
    <row r="11" spans="2:10" s="421" customFormat="1" x14ac:dyDescent="0.25">
      <c r="B11" s="580" t="s">
        <v>387</v>
      </c>
      <c r="C11" s="598"/>
      <c r="D11" s="581"/>
      <c r="E11" s="430">
        <f t="shared" ref="E11:J11" si="0">SUM(E12,E15,E24,E28,E31,E36)</f>
        <v>1920816889.1600001</v>
      </c>
      <c r="F11" s="430">
        <f t="shared" si="0"/>
        <v>280371839.14999998</v>
      </c>
      <c r="G11" s="430">
        <f t="shared" si="0"/>
        <v>2201188728.3100004</v>
      </c>
      <c r="H11" s="430">
        <f t="shared" si="0"/>
        <v>1433669154.6300001</v>
      </c>
      <c r="I11" s="430">
        <f t="shared" si="0"/>
        <v>1386934613.4200001</v>
      </c>
      <c r="J11" s="430">
        <f t="shared" si="0"/>
        <v>767519573.67999995</v>
      </c>
    </row>
    <row r="12" spans="2:10" s="421" customFormat="1" x14ac:dyDescent="0.25">
      <c r="B12" s="431"/>
      <c r="C12" s="596" t="s">
        <v>388</v>
      </c>
      <c r="D12" s="597"/>
      <c r="E12" s="432">
        <f t="shared" ref="E12:J12" si="1">SUM(E13:E14)</f>
        <v>0</v>
      </c>
      <c r="F12" s="432">
        <f t="shared" si="1"/>
        <v>0</v>
      </c>
      <c r="G12" s="432">
        <f t="shared" si="1"/>
        <v>0</v>
      </c>
      <c r="H12" s="432">
        <f t="shared" si="1"/>
        <v>0</v>
      </c>
      <c r="I12" s="432">
        <f t="shared" si="1"/>
        <v>0</v>
      </c>
      <c r="J12" s="432">
        <f t="shared" si="1"/>
        <v>0</v>
      </c>
    </row>
    <row r="13" spans="2:10" s="421" customFormat="1" x14ac:dyDescent="0.25">
      <c r="B13" s="431"/>
      <c r="C13" s="433"/>
      <c r="D13" s="434" t="s">
        <v>389</v>
      </c>
      <c r="E13" s="390">
        <v>0</v>
      </c>
      <c r="F13" s="390">
        <v>0</v>
      </c>
      <c r="G13" s="422">
        <f t="shared" ref="G13:G38" si="2">IF(AND(F13&gt;=0,E13&gt;=0),SUM(E13:F13),"-")</f>
        <v>0</v>
      </c>
      <c r="H13" s="390">
        <v>0</v>
      </c>
      <c r="I13" s="390">
        <v>0</v>
      </c>
      <c r="J13" s="423">
        <f t="shared" ref="J13:J14" si="3">IF(AND(H13&gt;=0,G13&gt;=0),(G13-H13),"-")</f>
        <v>0</v>
      </c>
    </row>
    <row r="14" spans="2:10" s="421" customFormat="1" x14ac:dyDescent="0.25">
      <c r="B14" s="431"/>
      <c r="C14" s="433"/>
      <c r="D14" s="434" t="s">
        <v>390</v>
      </c>
      <c r="E14" s="390">
        <v>0</v>
      </c>
      <c r="F14" s="390">
        <v>0</v>
      </c>
      <c r="G14" s="422">
        <f t="shared" si="2"/>
        <v>0</v>
      </c>
      <c r="H14" s="390">
        <v>0</v>
      </c>
      <c r="I14" s="390">
        <v>0</v>
      </c>
      <c r="J14" s="423">
        <f t="shared" si="3"/>
        <v>0</v>
      </c>
    </row>
    <row r="15" spans="2:10" s="421" customFormat="1" x14ac:dyDescent="0.25">
      <c r="B15" s="431"/>
      <c r="C15" s="596" t="s">
        <v>391</v>
      </c>
      <c r="D15" s="597"/>
      <c r="E15" s="432">
        <f t="shared" ref="E15:J15" si="4">SUM(E16:E23)</f>
        <v>1409082526</v>
      </c>
      <c r="F15" s="432">
        <f t="shared" si="4"/>
        <v>208620410.97999999</v>
      </c>
      <c r="G15" s="432">
        <f t="shared" si="4"/>
        <v>1617702936.98</v>
      </c>
      <c r="H15" s="432">
        <f t="shared" si="4"/>
        <v>1065734060.8600001</v>
      </c>
      <c r="I15" s="432">
        <f t="shared" si="4"/>
        <v>1024448174.6700001</v>
      </c>
      <c r="J15" s="432">
        <f t="shared" si="4"/>
        <v>551968876.11999989</v>
      </c>
    </row>
    <row r="16" spans="2:10" s="421" customFormat="1" x14ac:dyDescent="0.25">
      <c r="B16" s="431"/>
      <c r="C16" s="433"/>
      <c r="D16" s="434" t="s">
        <v>392</v>
      </c>
      <c r="E16" s="390">
        <v>867480364</v>
      </c>
      <c r="F16" s="387">
        <v>108735069.45999999</v>
      </c>
      <c r="G16" s="422">
        <f>E16+F16</f>
        <v>976215433.46000004</v>
      </c>
      <c r="H16" s="387">
        <v>719265859.34000003</v>
      </c>
      <c r="I16" s="387">
        <v>678419165.27999997</v>
      </c>
      <c r="J16" s="423">
        <f>+G16-H16</f>
        <v>256949574.12</v>
      </c>
    </row>
    <row r="17" spans="2:10" s="421" customFormat="1" x14ac:dyDescent="0.25">
      <c r="B17" s="431"/>
      <c r="C17" s="433"/>
      <c r="D17" s="434" t="s">
        <v>393</v>
      </c>
      <c r="E17" s="390">
        <v>0</v>
      </c>
      <c r="F17" s="390">
        <v>0</v>
      </c>
      <c r="G17" s="422">
        <f>E17+F17</f>
        <v>0</v>
      </c>
      <c r="H17" s="390">
        <v>0</v>
      </c>
      <c r="I17" s="390">
        <v>0</v>
      </c>
      <c r="J17" s="423">
        <f t="shared" ref="J17:J22" si="5">+G17-H17</f>
        <v>0</v>
      </c>
    </row>
    <row r="18" spans="2:10" s="421" customFormat="1" x14ac:dyDescent="0.25">
      <c r="B18" s="431"/>
      <c r="C18" s="433"/>
      <c r="D18" s="434" t="s">
        <v>394</v>
      </c>
      <c r="E18" s="390">
        <v>0</v>
      </c>
      <c r="F18" s="390">
        <v>0</v>
      </c>
      <c r="G18" s="422">
        <f t="shared" ref="G18:G26" si="6">E18+F18</f>
        <v>0</v>
      </c>
      <c r="H18" s="390">
        <v>0</v>
      </c>
      <c r="I18" s="390">
        <v>0</v>
      </c>
      <c r="J18" s="423">
        <f t="shared" si="5"/>
        <v>0</v>
      </c>
    </row>
    <row r="19" spans="2:10" s="421" customFormat="1" x14ac:dyDescent="0.25">
      <c r="B19" s="431"/>
      <c r="C19" s="433"/>
      <c r="D19" s="434" t="s">
        <v>395</v>
      </c>
      <c r="E19" s="390">
        <v>5290187</v>
      </c>
      <c r="F19" s="387">
        <v>42706.21</v>
      </c>
      <c r="G19" s="422">
        <f t="shared" si="6"/>
        <v>5332893.21</v>
      </c>
      <c r="H19" s="387">
        <v>3464318.08</v>
      </c>
      <c r="I19" s="387">
        <v>3398660.32</v>
      </c>
      <c r="J19" s="423">
        <f>+G19-H19</f>
        <v>1868575.13</v>
      </c>
    </row>
    <row r="20" spans="2:10" s="421" customFormat="1" x14ac:dyDescent="0.25">
      <c r="B20" s="431"/>
      <c r="C20" s="433"/>
      <c r="D20" s="434" t="s">
        <v>396</v>
      </c>
      <c r="E20" s="390">
        <v>0</v>
      </c>
      <c r="F20" s="390">
        <v>0</v>
      </c>
      <c r="G20" s="422">
        <f t="shared" si="6"/>
        <v>0</v>
      </c>
      <c r="H20" s="390">
        <v>0</v>
      </c>
      <c r="I20" s="390">
        <v>0</v>
      </c>
      <c r="J20" s="423">
        <f t="shared" si="5"/>
        <v>0</v>
      </c>
    </row>
    <row r="21" spans="2:10" s="421" customFormat="1" ht="24" x14ac:dyDescent="0.25">
      <c r="B21" s="431"/>
      <c r="C21" s="433"/>
      <c r="D21" s="434" t="s">
        <v>397</v>
      </c>
      <c r="E21" s="390">
        <v>0</v>
      </c>
      <c r="F21" s="390">
        <v>0</v>
      </c>
      <c r="G21" s="422">
        <f t="shared" si="6"/>
        <v>0</v>
      </c>
      <c r="H21" s="390">
        <v>0</v>
      </c>
      <c r="I21" s="390">
        <v>0</v>
      </c>
      <c r="J21" s="423">
        <f t="shared" si="5"/>
        <v>0</v>
      </c>
    </row>
    <row r="22" spans="2:10" s="421" customFormat="1" x14ac:dyDescent="0.25">
      <c r="B22" s="431"/>
      <c r="C22" s="433"/>
      <c r="D22" s="434" t="s">
        <v>398</v>
      </c>
      <c r="E22" s="390">
        <v>0</v>
      </c>
      <c r="F22" s="390">
        <v>0</v>
      </c>
      <c r="G22" s="422">
        <f t="shared" si="6"/>
        <v>0</v>
      </c>
      <c r="H22" s="390">
        <v>0</v>
      </c>
      <c r="I22" s="390">
        <v>0</v>
      </c>
      <c r="J22" s="423">
        <f t="shared" si="5"/>
        <v>0</v>
      </c>
    </row>
    <row r="23" spans="2:10" s="421" customFormat="1" x14ac:dyDescent="0.25">
      <c r="B23" s="431"/>
      <c r="C23" s="433"/>
      <c r="D23" s="434" t="s">
        <v>399</v>
      </c>
      <c r="E23" s="390">
        <v>536311975</v>
      </c>
      <c r="F23" s="387">
        <v>99842635.310000002</v>
      </c>
      <c r="G23" s="422">
        <f t="shared" si="6"/>
        <v>636154610.30999994</v>
      </c>
      <c r="H23" s="387">
        <v>343003883.44</v>
      </c>
      <c r="I23" s="387">
        <v>342630349.06999999</v>
      </c>
      <c r="J23" s="423">
        <f>+G23-H23</f>
        <v>293150726.86999995</v>
      </c>
    </row>
    <row r="24" spans="2:10" s="421" customFormat="1" x14ac:dyDescent="0.25">
      <c r="B24" s="431"/>
      <c r="C24" s="596" t="s">
        <v>400</v>
      </c>
      <c r="D24" s="597"/>
      <c r="E24" s="432">
        <f t="shared" ref="E24:J24" si="7">SUM(E25:E27)</f>
        <v>135599488.16</v>
      </c>
      <c r="F24" s="432">
        <f t="shared" si="7"/>
        <v>-6831024.2800000003</v>
      </c>
      <c r="G24" s="432">
        <f t="shared" si="7"/>
        <v>128768463.88</v>
      </c>
      <c r="H24" s="432">
        <f t="shared" si="7"/>
        <v>80784814.25999999</v>
      </c>
      <c r="I24" s="432">
        <f t="shared" si="7"/>
        <v>79763753.890000001</v>
      </c>
      <c r="J24" s="432">
        <f t="shared" si="7"/>
        <v>47983649.61999999</v>
      </c>
    </row>
    <row r="25" spans="2:10" s="421" customFormat="1" ht="24" x14ac:dyDescent="0.25">
      <c r="B25" s="431"/>
      <c r="C25" s="433"/>
      <c r="D25" s="434" t="s">
        <v>401</v>
      </c>
      <c r="E25" s="390">
        <v>64066220.159999996</v>
      </c>
      <c r="F25" s="387">
        <v>3291583.96</v>
      </c>
      <c r="G25" s="422">
        <f t="shared" si="6"/>
        <v>67357804.11999999</v>
      </c>
      <c r="H25" s="387">
        <v>45013445.359999999</v>
      </c>
      <c r="I25" s="387">
        <v>44641258.950000003</v>
      </c>
      <c r="J25" s="423">
        <f>+G25-H25</f>
        <v>22344358.75999999</v>
      </c>
    </row>
    <row r="26" spans="2:10" s="421" customFormat="1" x14ac:dyDescent="0.25">
      <c r="B26" s="431"/>
      <c r="C26" s="433"/>
      <c r="D26" s="434" t="s">
        <v>402</v>
      </c>
      <c r="E26" s="390">
        <v>71533268</v>
      </c>
      <c r="F26" s="387">
        <v>-10122608.24</v>
      </c>
      <c r="G26" s="422">
        <f t="shared" si="6"/>
        <v>61410659.759999998</v>
      </c>
      <c r="H26" s="387">
        <v>35771368.899999999</v>
      </c>
      <c r="I26" s="387">
        <v>35122494.939999998</v>
      </c>
      <c r="J26" s="423">
        <f>+G26-H26</f>
        <v>25639290.859999999</v>
      </c>
    </row>
    <row r="27" spans="2:10" s="421" customFormat="1" x14ac:dyDescent="0.25">
      <c r="B27" s="431"/>
      <c r="C27" s="433"/>
      <c r="D27" s="434" t="s">
        <v>403</v>
      </c>
      <c r="E27" s="390">
        <v>0</v>
      </c>
      <c r="F27" s="387">
        <v>0</v>
      </c>
      <c r="G27" s="422">
        <f t="shared" si="2"/>
        <v>0</v>
      </c>
      <c r="H27" s="387">
        <v>0</v>
      </c>
      <c r="I27" s="387">
        <v>0</v>
      </c>
      <c r="J27" s="423">
        <f>+G27-H27</f>
        <v>0</v>
      </c>
    </row>
    <row r="28" spans="2:10" s="421" customFormat="1" x14ac:dyDescent="0.25">
      <c r="B28" s="431"/>
      <c r="C28" s="596" t="s">
        <v>404</v>
      </c>
      <c r="D28" s="597"/>
      <c r="E28" s="432">
        <f t="shared" ref="E28:J28" si="8">SUM(E29:E30)</f>
        <v>0</v>
      </c>
      <c r="F28" s="432">
        <f t="shared" si="8"/>
        <v>0</v>
      </c>
      <c r="G28" s="432">
        <f t="shared" si="8"/>
        <v>0</v>
      </c>
      <c r="H28" s="432">
        <f t="shared" si="8"/>
        <v>0</v>
      </c>
      <c r="I28" s="432">
        <f t="shared" si="8"/>
        <v>0</v>
      </c>
      <c r="J28" s="432">
        <f t="shared" si="8"/>
        <v>0</v>
      </c>
    </row>
    <row r="29" spans="2:10" s="421" customFormat="1" x14ac:dyDescent="0.25">
      <c r="B29" s="431"/>
      <c r="C29" s="433"/>
      <c r="D29" s="434" t="s">
        <v>405</v>
      </c>
      <c r="E29" s="390">
        <v>0</v>
      </c>
      <c r="F29" s="390">
        <v>0</v>
      </c>
      <c r="G29" s="422">
        <f t="shared" si="2"/>
        <v>0</v>
      </c>
      <c r="H29" s="390">
        <v>0</v>
      </c>
      <c r="I29" s="390">
        <v>0</v>
      </c>
      <c r="J29" s="423">
        <f>+G29-H29</f>
        <v>0</v>
      </c>
    </row>
    <row r="30" spans="2:10" s="421" customFormat="1" x14ac:dyDescent="0.25">
      <c r="B30" s="431"/>
      <c r="C30" s="433"/>
      <c r="D30" s="434" t="s">
        <v>406</v>
      </c>
      <c r="E30" s="390">
        <v>0</v>
      </c>
      <c r="F30" s="390">
        <v>0</v>
      </c>
      <c r="G30" s="422">
        <f t="shared" si="2"/>
        <v>0</v>
      </c>
      <c r="H30" s="390">
        <v>0</v>
      </c>
      <c r="I30" s="390">
        <v>0</v>
      </c>
      <c r="J30" s="423">
        <f>+G30-H30</f>
        <v>0</v>
      </c>
    </row>
    <row r="31" spans="2:10" s="421" customFormat="1" x14ac:dyDescent="0.25">
      <c r="B31" s="431"/>
      <c r="C31" s="596" t="s">
        <v>407</v>
      </c>
      <c r="D31" s="597"/>
      <c r="E31" s="432">
        <f t="shared" ref="E31:J31" si="9">SUM(E32:E35)</f>
        <v>50549497</v>
      </c>
      <c r="F31" s="432">
        <f t="shared" si="9"/>
        <v>8898562.2100000009</v>
      </c>
      <c r="G31" s="432">
        <f t="shared" si="9"/>
        <v>59448059.210000001</v>
      </c>
      <c r="H31" s="432">
        <f t="shared" si="9"/>
        <v>42673628.469999999</v>
      </c>
      <c r="I31" s="432">
        <f t="shared" si="9"/>
        <v>41108761.719999999</v>
      </c>
      <c r="J31" s="432">
        <f t="shared" si="9"/>
        <v>16774430.740000002</v>
      </c>
    </row>
    <row r="32" spans="2:10" s="421" customFormat="1" x14ac:dyDescent="0.25">
      <c r="B32" s="431"/>
      <c r="C32" s="433"/>
      <c r="D32" s="434" t="s">
        <v>408</v>
      </c>
      <c r="E32" s="390">
        <v>50549497</v>
      </c>
      <c r="F32" s="387">
        <v>8898562.2100000009</v>
      </c>
      <c r="G32" s="422">
        <f>E32+F32</f>
        <v>59448059.210000001</v>
      </c>
      <c r="H32" s="387">
        <v>42673628.469999999</v>
      </c>
      <c r="I32" s="387">
        <v>41108761.719999999</v>
      </c>
      <c r="J32" s="423">
        <f>+G32-H32</f>
        <v>16774430.740000002</v>
      </c>
    </row>
    <row r="33" spans="2:10" s="421" customFormat="1" x14ac:dyDescent="0.25">
      <c r="B33" s="431"/>
      <c r="C33" s="433"/>
      <c r="D33" s="434" t="s">
        <v>409</v>
      </c>
      <c r="E33" s="390">
        <v>0</v>
      </c>
      <c r="F33" s="390">
        <v>0</v>
      </c>
      <c r="G33" s="422">
        <f t="shared" si="2"/>
        <v>0</v>
      </c>
      <c r="H33" s="390">
        <v>0</v>
      </c>
      <c r="I33" s="390">
        <v>0</v>
      </c>
      <c r="J33" s="423">
        <f>+G33-H33</f>
        <v>0</v>
      </c>
    </row>
    <row r="34" spans="2:10" s="421" customFormat="1" x14ac:dyDescent="0.25">
      <c r="B34" s="431"/>
      <c r="C34" s="433"/>
      <c r="D34" s="434" t="s">
        <v>410</v>
      </c>
      <c r="E34" s="390">
        <v>0</v>
      </c>
      <c r="F34" s="390">
        <v>0</v>
      </c>
      <c r="G34" s="422">
        <f t="shared" si="2"/>
        <v>0</v>
      </c>
      <c r="H34" s="390">
        <v>0</v>
      </c>
      <c r="I34" s="390">
        <v>0</v>
      </c>
      <c r="J34" s="423">
        <f>+G34-H34</f>
        <v>0</v>
      </c>
    </row>
    <row r="35" spans="2:10" s="421" customFormat="1" ht="24" x14ac:dyDescent="0.25">
      <c r="B35" s="431"/>
      <c r="C35" s="433"/>
      <c r="D35" s="434" t="s">
        <v>411</v>
      </c>
      <c r="E35" s="390">
        <v>0</v>
      </c>
      <c r="F35" s="390">
        <v>0</v>
      </c>
      <c r="G35" s="422">
        <f>IF(AND(F35&gt;=0,E35&gt;=0),SUM(E35:F35),"-")</f>
        <v>0</v>
      </c>
      <c r="H35" s="390">
        <v>0</v>
      </c>
      <c r="I35" s="390">
        <v>0</v>
      </c>
      <c r="J35" s="423">
        <f>+G35-H35</f>
        <v>0</v>
      </c>
    </row>
    <row r="36" spans="2:10" s="421" customFormat="1" x14ac:dyDescent="0.25">
      <c r="B36" s="431"/>
      <c r="C36" s="596" t="s">
        <v>412</v>
      </c>
      <c r="D36" s="597"/>
      <c r="E36" s="432">
        <f>SUM(E37)</f>
        <v>325585378</v>
      </c>
      <c r="F36" s="432">
        <f t="shared" ref="F36:J36" si="10">SUM(F37)</f>
        <v>69683890.239999995</v>
      </c>
      <c r="G36" s="432">
        <f t="shared" si="10"/>
        <v>395269268.24000001</v>
      </c>
      <c r="H36" s="432">
        <f t="shared" si="10"/>
        <v>244476651.03999999</v>
      </c>
      <c r="I36" s="432">
        <f t="shared" si="10"/>
        <v>241613923.13999999</v>
      </c>
      <c r="J36" s="432">
        <f t="shared" si="10"/>
        <v>150792617.20000002</v>
      </c>
    </row>
    <row r="37" spans="2:10" s="421" customFormat="1" x14ac:dyDescent="0.25">
      <c r="B37" s="431"/>
      <c r="C37" s="433"/>
      <c r="D37" s="434" t="s">
        <v>413</v>
      </c>
      <c r="E37" s="390">
        <v>325585378</v>
      </c>
      <c r="F37" s="387">
        <v>69683890.239999995</v>
      </c>
      <c r="G37" s="422">
        <f>E37+F37</f>
        <v>395269268.24000001</v>
      </c>
      <c r="H37" s="387">
        <v>244476651.03999999</v>
      </c>
      <c r="I37" s="387">
        <v>241613923.13999999</v>
      </c>
      <c r="J37" s="423">
        <f>+G37-H37</f>
        <v>150792617.20000002</v>
      </c>
    </row>
    <row r="38" spans="2:10" s="421" customFormat="1" x14ac:dyDescent="0.25">
      <c r="B38" s="580" t="s">
        <v>414</v>
      </c>
      <c r="C38" s="598"/>
      <c r="D38" s="581"/>
      <c r="E38" s="435">
        <v>0</v>
      </c>
      <c r="F38" s="435">
        <v>0</v>
      </c>
      <c r="G38" s="424">
        <f t="shared" si="2"/>
        <v>0</v>
      </c>
      <c r="H38" s="435">
        <v>0</v>
      </c>
      <c r="I38" s="435">
        <v>0</v>
      </c>
      <c r="J38" s="425">
        <f>+G38-H38</f>
        <v>0</v>
      </c>
    </row>
    <row r="39" spans="2:10" s="421" customFormat="1" x14ac:dyDescent="0.25">
      <c r="B39" s="580" t="s">
        <v>415</v>
      </c>
      <c r="C39" s="598"/>
      <c r="D39" s="581"/>
      <c r="E39" s="435">
        <v>66524671.840000004</v>
      </c>
      <c r="F39" s="436">
        <v>-32950234.879999999</v>
      </c>
      <c r="G39" s="424">
        <f>+F39+E39</f>
        <v>33574436.960000008</v>
      </c>
      <c r="H39" s="436">
        <v>27018340.75</v>
      </c>
      <c r="I39" s="436">
        <v>27018340.75</v>
      </c>
      <c r="J39" s="425">
        <f>+G39-H39</f>
        <v>6556096.2100000083</v>
      </c>
    </row>
    <row r="40" spans="2:10" s="421" customFormat="1" x14ac:dyDescent="0.25">
      <c r="B40" s="580" t="s">
        <v>416</v>
      </c>
      <c r="C40" s="598"/>
      <c r="D40" s="581"/>
      <c r="E40" s="435">
        <v>4000000</v>
      </c>
      <c r="F40" s="436">
        <v>-2475558.6800000002</v>
      </c>
      <c r="G40" s="424">
        <f>+E40+F40</f>
        <v>1524441.3199999998</v>
      </c>
      <c r="H40" s="436">
        <v>1524441.32</v>
      </c>
      <c r="I40" s="436">
        <v>1524441.32</v>
      </c>
      <c r="J40" s="425">
        <f>+G40-H40</f>
        <v>0</v>
      </c>
    </row>
    <row r="41" spans="2:10" s="426" customFormat="1" x14ac:dyDescent="0.2">
      <c r="B41" s="599"/>
      <c r="C41" s="600"/>
      <c r="D41" s="601"/>
      <c r="E41" s="390"/>
      <c r="F41" s="387"/>
      <c r="G41" s="422"/>
      <c r="H41" s="387"/>
      <c r="I41" s="387"/>
      <c r="J41" s="423"/>
    </row>
    <row r="42" spans="2:10" s="426" customFormat="1" x14ac:dyDescent="0.2">
      <c r="B42" s="347"/>
      <c r="C42" s="602" t="s">
        <v>329</v>
      </c>
      <c r="D42" s="603"/>
      <c r="E42" s="427">
        <f t="shared" ref="E42:J42" si="11">SUM(E11,E38,E39,E40,E41)</f>
        <v>1991341561</v>
      </c>
      <c r="F42" s="427">
        <f t="shared" si="11"/>
        <v>244946045.58999997</v>
      </c>
      <c r="G42" s="427">
        <f t="shared" si="11"/>
        <v>2236287606.5900006</v>
      </c>
      <c r="H42" s="427">
        <f t="shared" si="11"/>
        <v>1462211936.7</v>
      </c>
      <c r="I42" s="427">
        <f t="shared" si="11"/>
        <v>1415477395.49</v>
      </c>
      <c r="J42" s="427">
        <f t="shared" si="11"/>
        <v>774075669.88999999</v>
      </c>
    </row>
    <row r="43" spans="2:10" s="426" customFormat="1" x14ac:dyDescent="0.2">
      <c r="E43" s="428"/>
      <c r="F43" s="428"/>
      <c r="G43" s="428"/>
      <c r="H43" s="428"/>
      <c r="I43" s="428"/>
      <c r="J43" s="428"/>
    </row>
    <row r="44" spans="2:10" x14ac:dyDescent="0.2">
      <c r="E44" s="429"/>
      <c r="F44" s="429"/>
      <c r="G44" s="429"/>
      <c r="H44" s="429"/>
      <c r="I44" s="429"/>
      <c r="J44" s="429"/>
    </row>
    <row r="45" spans="2:10" x14ac:dyDescent="0.2"/>
  </sheetData>
  <mergeCells count="20">
    <mergeCell ref="B8:D10"/>
    <mergeCell ref="E8:I8"/>
    <mergeCell ref="J8:J9"/>
    <mergeCell ref="B2:J2"/>
    <mergeCell ref="B3:J3"/>
    <mergeCell ref="B4:J4"/>
    <mergeCell ref="B5:J5"/>
    <mergeCell ref="B6:J6"/>
    <mergeCell ref="C42:D42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B41:D41"/>
  </mergeCells>
  <pageMargins left="0.70866141732283472" right="0.70866141732283472" top="0.74803149606299213" bottom="0.74803149606299213" header="0.31496062992125984" footer="0.31496062992125984"/>
  <pageSetup scale="74" orientation="landscape" verticalDpi="0" r:id="rId1"/>
  <ignoredErrors>
    <ignoredError sqref="G24:G28 J24:J31 J36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A22" sqref="A22"/>
    </sheetView>
  </sheetViews>
  <sheetFormatPr baseColWidth="10" defaultRowHeight="15" x14ac:dyDescent="0.25"/>
  <cols>
    <col min="1" max="1" width="18.140625" customWidth="1"/>
    <col min="2" max="2" width="33" customWidth="1"/>
    <col min="3" max="3" width="22" customWidth="1"/>
    <col min="4" max="4" width="18.28515625" customWidth="1"/>
    <col min="5" max="5" width="18" customWidth="1"/>
  </cols>
  <sheetData>
    <row r="1" spans="2:5" x14ac:dyDescent="0.25">
      <c r="B1" s="613" t="s">
        <v>0</v>
      </c>
      <c r="C1" s="614"/>
      <c r="D1" s="614"/>
      <c r="E1" s="615"/>
    </row>
    <row r="2" spans="2:5" x14ac:dyDescent="0.25">
      <c r="B2" s="437"/>
      <c r="C2" s="438"/>
      <c r="D2" s="438"/>
      <c r="E2" s="439"/>
    </row>
    <row r="3" spans="2:5" x14ac:dyDescent="0.25">
      <c r="B3" s="616" t="s">
        <v>218</v>
      </c>
      <c r="C3" s="617"/>
      <c r="D3" s="617"/>
      <c r="E3" s="618"/>
    </row>
    <row r="4" spans="2:5" x14ac:dyDescent="0.25">
      <c r="B4" s="437"/>
      <c r="C4" s="438"/>
      <c r="D4" s="438"/>
      <c r="E4" s="439"/>
    </row>
    <row r="5" spans="2:5" x14ac:dyDescent="0.25">
      <c r="B5" s="619" t="s">
        <v>74</v>
      </c>
      <c r="C5" s="620"/>
      <c r="D5" s="620"/>
      <c r="E5" s="621"/>
    </row>
    <row r="6" spans="2:5" x14ac:dyDescent="0.25">
      <c r="B6" s="622" t="s">
        <v>417</v>
      </c>
      <c r="C6" s="440" t="s">
        <v>418</v>
      </c>
      <c r="D6" s="440" t="s">
        <v>419</v>
      </c>
      <c r="E6" s="441" t="s">
        <v>420</v>
      </c>
    </row>
    <row r="7" spans="2:5" x14ac:dyDescent="0.25">
      <c r="B7" s="623"/>
      <c r="C7" s="440" t="s">
        <v>421</v>
      </c>
      <c r="D7" s="440" t="s">
        <v>422</v>
      </c>
      <c r="E7" s="441" t="s">
        <v>423</v>
      </c>
    </row>
    <row r="8" spans="2:5" x14ac:dyDescent="0.25">
      <c r="B8" s="624" t="s">
        <v>424</v>
      </c>
      <c r="C8" s="625"/>
      <c r="D8" s="625"/>
      <c r="E8" s="626"/>
    </row>
    <row r="9" spans="2:5" x14ac:dyDescent="0.25">
      <c r="B9" s="442" t="s">
        <v>425</v>
      </c>
      <c r="C9" s="443">
        <v>0</v>
      </c>
      <c r="D9" s="444">
        <v>6588000</v>
      </c>
      <c r="E9" s="444">
        <f>+D9*-1</f>
        <v>-6588000</v>
      </c>
    </row>
    <row r="10" spans="2:5" x14ac:dyDescent="0.25">
      <c r="B10" s="442" t="s">
        <v>426</v>
      </c>
      <c r="C10" s="443">
        <v>0</v>
      </c>
      <c r="D10" s="444">
        <v>13695652.17</v>
      </c>
      <c r="E10" s="444">
        <f>+D10*-1</f>
        <v>-13695652.17</v>
      </c>
    </row>
    <row r="11" spans="2:5" x14ac:dyDescent="0.25">
      <c r="B11" s="445" t="s">
        <v>427</v>
      </c>
      <c r="C11" s="446">
        <f>SUM(C9:C10)</f>
        <v>0</v>
      </c>
      <c r="D11" s="446">
        <f>SUM(D9:D10)</f>
        <v>20283652.170000002</v>
      </c>
      <c r="E11" s="446">
        <f>SUM(E9:E10)</f>
        <v>-20283652.170000002</v>
      </c>
    </row>
    <row r="12" spans="2:5" x14ac:dyDescent="0.25">
      <c r="B12" s="447" t="s">
        <v>129</v>
      </c>
      <c r="C12" s="448">
        <f>+C11</f>
        <v>0</v>
      </c>
      <c r="D12" s="448">
        <f t="shared" ref="D12:E12" si="0">+D11</f>
        <v>20283652.170000002</v>
      </c>
      <c r="E12" s="448">
        <f t="shared" si="0"/>
        <v>-20283652.170000002</v>
      </c>
    </row>
  </sheetData>
  <mergeCells count="5">
    <mergeCell ref="B1:E1"/>
    <mergeCell ref="B3:E3"/>
    <mergeCell ref="B5:E5"/>
    <mergeCell ref="B6:B7"/>
    <mergeCell ref="B8:E8"/>
  </mergeCells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E9:E10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F6" sqref="F6"/>
    </sheetView>
  </sheetViews>
  <sheetFormatPr baseColWidth="10" defaultRowHeight="15" x14ac:dyDescent="0.25"/>
  <cols>
    <col min="1" max="1" width="12" customWidth="1"/>
    <col min="2" max="2" width="43.140625" customWidth="1"/>
    <col min="3" max="3" width="31.140625" customWidth="1"/>
    <col min="4" max="4" width="30.7109375" customWidth="1"/>
  </cols>
  <sheetData>
    <row r="2" spans="2:4" x14ac:dyDescent="0.25">
      <c r="B2" s="613" t="s">
        <v>0</v>
      </c>
      <c r="C2" s="614"/>
      <c r="D2" s="615"/>
    </row>
    <row r="3" spans="2:4" x14ac:dyDescent="0.25">
      <c r="B3" s="616" t="s">
        <v>428</v>
      </c>
      <c r="C3" s="617"/>
      <c r="D3" s="618"/>
    </row>
    <row r="4" spans="2:4" x14ac:dyDescent="0.25">
      <c r="B4" s="619" t="s">
        <v>74</v>
      </c>
      <c r="C4" s="620"/>
      <c r="D4" s="621"/>
    </row>
    <row r="5" spans="2:4" x14ac:dyDescent="0.25">
      <c r="B5" s="449"/>
      <c r="C5" s="450"/>
      <c r="D5" s="451"/>
    </row>
    <row r="6" spans="2:4" x14ac:dyDescent="0.25">
      <c r="B6" s="441" t="s">
        <v>417</v>
      </c>
      <c r="C6" s="441" t="s">
        <v>241</v>
      </c>
      <c r="D6" s="441" t="s">
        <v>277</v>
      </c>
    </row>
    <row r="7" spans="2:4" x14ac:dyDescent="0.25">
      <c r="B7" s="627" t="s">
        <v>429</v>
      </c>
      <c r="C7" s="627"/>
      <c r="D7" s="627"/>
    </row>
    <row r="8" spans="2:4" x14ac:dyDescent="0.25">
      <c r="B8" s="452" t="s">
        <v>425</v>
      </c>
      <c r="C8" s="453">
        <v>6115593.0199999996</v>
      </c>
      <c r="D8" s="453">
        <v>6115593.0199999996</v>
      </c>
    </row>
    <row r="9" spans="2:4" x14ac:dyDescent="0.25">
      <c r="B9" s="452" t="s">
        <v>426</v>
      </c>
      <c r="C9" s="453">
        <v>619043.36</v>
      </c>
      <c r="D9" s="453">
        <v>619043.36</v>
      </c>
    </row>
    <row r="10" spans="2:4" x14ac:dyDescent="0.25">
      <c r="B10" s="445" t="s">
        <v>430</v>
      </c>
      <c r="C10" s="454">
        <f>SUM(C8:C9)</f>
        <v>6734636.3799999999</v>
      </c>
      <c r="D10" s="454">
        <f>SUM(D8:D9)</f>
        <v>6734636.3799999999</v>
      </c>
    </row>
  </sheetData>
  <mergeCells count="4">
    <mergeCell ref="B2:D2"/>
    <mergeCell ref="B3:D3"/>
    <mergeCell ref="B4:D4"/>
    <mergeCell ref="B7:D7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26" workbookViewId="0">
      <selection activeCell="E44" sqref="E44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11.5703125" customWidth="1"/>
    <col min="4" max="4" width="43.28515625" customWidth="1"/>
    <col min="5" max="5" width="14.42578125" customWidth="1"/>
    <col min="6" max="6" width="16.42578125" customWidth="1"/>
    <col min="7" max="7" width="18.5703125" customWidth="1"/>
    <col min="8" max="8" width="18" customWidth="1"/>
    <col min="9" max="9" width="18.28515625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5" x14ac:dyDescent="0.25">
      <c r="B1" s="65"/>
      <c r="C1" s="66"/>
      <c r="D1" s="486"/>
      <c r="E1" s="486"/>
      <c r="F1" s="486"/>
      <c r="G1" s="487"/>
      <c r="H1" s="487"/>
      <c r="I1" s="487"/>
      <c r="J1" s="67"/>
      <c r="K1" s="487"/>
      <c r="L1" s="487"/>
      <c r="M1" s="65"/>
      <c r="N1" s="65"/>
    </row>
    <row r="2" spans="2:15" x14ac:dyDescent="0.25">
      <c r="B2" s="65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5" x14ac:dyDescent="0.25">
      <c r="B3" s="65"/>
      <c r="C3" s="68"/>
      <c r="D3" s="482" t="s">
        <v>0</v>
      </c>
      <c r="E3" s="482"/>
      <c r="F3" s="482"/>
      <c r="G3" s="482"/>
      <c r="H3" s="482"/>
      <c r="I3" s="68"/>
      <c r="J3" s="68"/>
      <c r="K3" s="69"/>
      <c r="L3" s="69"/>
      <c r="M3" s="65"/>
      <c r="N3" s="65"/>
    </row>
    <row r="4" spans="2:15" x14ac:dyDescent="0.25">
      <c r="B4" s="65"/>
      <c r="C4" s="68"/>
      <c r="D4" s="482" t="s">
        <v>73</v>
      </c>
      <c r="E4" s="482"/>
      <c r="F4" s="482"/>
      <c r="G4" s="482"/>
      <c r="H4" s="482"/>
      <c r="I4" s="68"/>
      <c r="J4" s="68"/>
      <c r="K4" s="69"/>
      <c r="L4" s="69"/>
      <c r="M4" s="65"/>
      <c r="N4" s="65"/>
    </row>
    <row r="5" spans="2:15" x14ac:dyDescent="0.25">
      <c r="B5" s="65"/>
      <c r="C5" s="68"/>
      <c r="D5" s="482" t="s">
        <v>74</v>
      </c>
      <c r="E5" s="482"/>
      <c r="F5" s="482"/>
      <c r="G5" s="482"/>
      <c r="H5" s="482"/>
      <c r="I5" s="68"/>
      <c r="J5" s="68"/>
      <c r="K5" s="69"/>
      <c r="L5" s="69"/>
      <c r="M5" s="65"/>
      <c r="N5" s="65"/>
    </row>
    <row r="6" spans="2:15" x14ac:dyDescent="0.25">
      <c r="B6" s="65"/>
      <c r="C6" s="68"/>
      <c r="D6" s="482" t="s">
        <v>3</v>
      </c>
      <c r="E6" s="482"/>
      <c r="F6" s="482"/>
      <c r="G6" s="482"/>
      <c r="H6" s="482"/>
      <c r="I6" s="68"/>
      <c r="J6" s="68"/>
      <c r="K6" s="69"/>
      <c r="L6" s="69"/>
      <c r="M6" s="65"/>
      <c r="N6" s="65"/>
    </row>
    <row r="7" spans="2:15" x14ac:dyDescent="0.25">
      <c r="B7" s="70"/>
      <c r="C7" s="71"/>
      <c r="D7" s="472"/>
      <c r="E7" s="472"/>
      <c r="F7" s="472"/>
      <c r="G7" s="472"/>
      <c r="H7" s="472"/>
      <c r="I7" s="72"/>
      <c r="J7" s="73"/>
      <c r="K7" s="73"/>
      <c r="L7" s="73"/>
      <c r="M7" s="73"/>
      <c r="N7" s="73"/>
    </row>
    <row r="8" spans="2:15" x14ac:dyDescent="0.25">
      <c r="B8" s="483"/>
      <c r="C8" s="483"/>
      <c r="D8" s="483"/>
      <c r="E8" s="483"/>
      <c r="F8" s="483"/>
      <c r="G8" s="483"/>
      <c r="H8" s="483"/>
      <c r="I8" s="483"/>
      <c r="J8" s="483"/>
      <c r="K8" s="65"/>
      <c r="L8" s="65"/>
      <c r="M8" s="65"/>
      <c r="N8" s="65"/>
    </row>
    <row r="9" spans="2:15" x14ac:dyDescent="0.25">
      <c r="B9" s="483"/>
      <c r="C9" s="483"/>
      <c r="D9" s="483"/>
      <c r="E9" s="483"/>
      <c r="F9" s="483"/>
      <c r="G9" s="483"/>
      <c r="H9" s="483"/>
      <c r="I9" s="483"/>
      <c r="J9" s="483"/>
      <c r="K9" s="65"/>
      <c r="L9" s="65"/>
      <c r="M9" s="65"/>
      <c r="N9" s="65"/>
    </row>
    <row r="10" spans="2:15" ht="24" x14ac:dyDescent="0.25">
      <c r="B10" s="74"/>
      <c r="C10" s="484" t="s">
        <v>75</v>
      </c>
      <c r="D10" s="484"/>
      <c r="E10" s="75" t="s">
        <v>76</v>
      </c>
      <c r="F10" s="75" t="s">
        <v>77</v>
      </c>
      <c r="G10" s="76" t="s">
        <v>78</v>
      </c>
      <c r="H10" s="76" t="s">
        <v>79</v>
      </c>
      <c r="I10" s="76" t="s">
        <v>80</v>
      </c>
      <c r="J10" s="77"/>
      <c r="K10" s="78"/>
      <c r="L10" s="78"/>
      <c r="M10" s="78"/>
      <c r="N10" s="78"/>
    </row>
    <row r="11" spans="2:15" x14ac:dyDescent="0.25">
      <c r="B11" s="79"/>
      <c r="C11" s="485"/>
      <c r="D11" s="485"/>
      <c r="E11" s="80">
        <v>1</v>
      </c>
      <c r="F11" s="80">
        <v>2</v>
      </c>
      <c r="G11" s="81">
        <v>3</v>
      </c>
      <c r="H11" s="81" t="s">
        <v>81</v>
      </c>
      <c r="I11" s="81" t="s">
        <v>82</v>
      </c>
      <c r="J11" s="82"/>
      <c r="K11" s="78"/>
      <c r="L11" s="78"/>
      <c r="M11" s="78"/>
      <c r="N11" s="78"/>
    </row>
    <row r="12" spans="2:15" x14ac:dyDescent="0.25">
      <c r="B12" s="83"/>
      <c r="C12" s="476" t="s">
        <v>6</v>
      </c>
      <c r="D12" s="476"/>
      <c r="E12" s="84"/>
      <c r="F12" s="85"/>
      <c r="G12" s="85"/>
      <c r="H12" s="85"/>
      <c r="I12" s="85"/>
      <c r="J12" s="86"/>
      <c r="K12" s="69"/>
      <c r="L12" s="69"/>
      <c r="M12" s="65"/>
      <c r="N12" s="65"/>
    </row>
    <row r="13" spans="2:15" x14ac:dyDescent="0.25">
      <c r="B13" s="83"/>
      <c r="C13" s="87"/>
      <c r="D13" s="87"/>
      <c r="E13" s="84"/>
      <c r="F13" s="85"/>
      <c r="G13" s="85"/>
      <c r="H13" s="84"/>
      <c r="I13" s="84"/>
      <c r="J13" s="86"/>
      <c r="K13" s="69"/>
      <c r="L13" s="69"/>
      <c r="M13" s="65"/>
      <c r="N13" s="65"/>
    </row>
    <row r="14" spans="2:15" x14ac:dyDescent="0.25">
      <c r="B14" s="88"/>
      <c r="C14" s="481" t="s">
        <v>8</v>
      </c>
      <c r="D14" s="481"/>
      <c r="E14" s="89">
        <f>SUM(E16:E22)</f>
        <v>497557393.73000002</v>
      </c>
      <c r="F14" s="89">
        <f>SUM(F16:F22)</f>
        <v>5420726024.1399994</v>
      </c>
      <c r="G14" s="89">
        <f>SUM(G16:G22)</f>
        <v>5409713101.3000002</v>
      </c>
      <c r="H14" s="89">
        <f>SUM(H16:H22)</f>
        <v>508570316.56999993</v>
      </c>
      <c r="I14" s="89">
        <f>SUM(I16:I22)</f>
        <v>11012922.839999963</v>
      </c>
      <c r="J14" s="90"/>
      <c r="K14" s="69"/>
      <c r="L14" s="69"/>
      <c r="M14" s="65"/>
      <c r="N14" s="65"/>
    </row>
    <row r="15" spans="2:15" x14ac:dyDescent="0.25">
      <c r="B15" s="91"/>
      <c r="C15" s="66"/>
      <c r="D15" s="66"/>
      <c r="E15" s="92"/>
      <c r="F15" s="92"/>
      <c r="G15" s="92"/>
      <c r="H15" s="92"/>
      <c r="I15" s="92"/>
      <c r="J15" s="93"/>
      <c r="K15" s="69"/>
      <c r="L15" s="69"/>
      <c r="M15" s="65"/>
      <c r="N15" s="65"/>
      <c r="O15" s="65"/>
    </row>
    <row r="16" spans="2:15" x14ac:dyDescent="0.25">
      <c r="B16" s="91"/>
      <c r="C16" s="475" t="s">
        <v>10</v>
      </c>
      <c r="D16" s="475"/>
      <c r="E16" s="94">
        <v>482840821.03999996</v>
      </c>
      <c r="F16" s="95">
        <f>2032690208.58+445309428.04+690367918.93+498650473.47+497739405.77+697755614.8+568540215.1</f>
        <v>5431053264.6899996</v>
      </c>
      <c r="G16" s="95">
        <f>1961473618.46+481199914.4+675577182.3+471229623.09+496685181.75+727624383.36+592404732.04</f>
        <v>5406194635.3999996</v>
      </c>
      <c r="H16" s="96">
        <f>+E16+F16-G16</f>
        <v>507699450.32999992</v>
      </c>
      <c r="I16" s="97">
        <f>+H16-E16</f>
        <v>24858629.289999962</v>
      </c>
      <c r="J16" s="93"/>
      <c r="K16" s="69"/>
      <c r="L16" s="69"/>
      <c r="M16" s="65"/>
      <c r="N16" s="65"/>
      <c r="O16" s="65"/>
    </row>
    <row r="17" spans="2:15" x14ac:dyDescent="0.25">
      <c r="B17" s="91"/>
      <c r="C17" s="475" t="s">
        <v>12</v>
      </c>
      <c r="D17" s="475"/>
      <c r="E17" s="94">
        <v>979302.04999999795</v>
      </c>
      <c r="F17" s="94">
        <f>1162950.01-487624.59+270822.32+124073.12+1199152.6+268732.17+417382.82</f>
        <v>2955488.4499999997</v>
      </c>
      <c r="G17" s="94">
        <f>964377.25-515222.19+304197.92+1150467.91+291851.81+967354.77+352251.5</f>
        <v>3515278.9699999997</v>
      </c>
      <c r="H17" s="97">
        <f t="shared" ref="H17:H22" si="0">+E17+F17-G17</f>
        <v>419511.52999999793</v>
      </c>
      <c r="I17" s="97">
        <f t="shared" ref="I17:I22" si="1">+H17-E17</f>
        <v>-559790.52</v>
      </c>
      <c r="J17" s="93"/>
      <c r="K17" s="69"/>
      <c r="L17" s="69"/>
      <c r="M17" s="65"/>
      <c r="N17" s="65"/>
      <c r="O17" s="65"/>
    </row>
    <row r="18" spans="2:15" x14ac:dyDescent="0.25">
      <c r="B18" s="91"/>
      <c r="C18" s="475" t="s">
        <v>14</v>
      </c>
      <c r="D18" s="475"/>
      <c r="E18" s="94">
        <v>13728251.980000004</v>
      </c>
      <c r="F18" s="94">
        <f>-13282729.03+0.03</f>
        <v>-13282729</v>
      </c>
      <c r="G18" s="94">
        <v>0.01</v>
      </c>
      <c r="H18" s="97">
        <f t="shared" si="0"/>
        <v>445522.97000000416</v>
      </c>
      <c r="I18" s="97">
        <f t="shared" si="1"/>
        <v>-13282729.01</v>
      </c>
      <c r="J18" s="93"/>
      <c r="K18" s="69"/>
      <c r="L18" s="69"/>
      <c r="M18" s="65"/>
      <c r="N18" s="65"/>
      <c r="O18" s="65"/>
    </row>
    <row r="19" spans="2:15" x14ac:dyDescent="0.25">
      <c r="B19" s="91"/>
      <c r="C19" s="475" t="s">
        <v>16</v>
      </c>
      <c r="D19" s="475"/>
      <c r="E19" s="94">
        <v>0</v>
      </c>
      <c r="F19" s="94">
        <v>0</v>
      </c>
      <c r="G19" s="94">
        <v>0</v>
      </c>
      <c r="H19" s="97">
        <f t="shared" si="0"/>
        <v>0</v>
      </c>
      <c r="I19" s="97">
        <f t="shared" si="1"/>
        <v>0</v>
      </c>
      <c r="J19" s="93"/>
      <c r="K19" s="69"/>
      <c r="L19" s="69"/>
      <c r="M19" s="65"/>
      <c r="N19" s="65"/>
      <c r="O19" s="65" t="s">
        <v>83</v>
      </c>
    </row>
    <row r="20" spans="2:15" x14ac:dyDescent="0.25">
      <c r="B20" s="91"/>
      <c r="C20" s="475" t="s">
        <v>18</v>
      </c>
      <c r="D20" s="475"/>
      <c r="E20" s="94">
        <v>9018.66000000028</v>
      </c>
      <c r="F20" s="94">
        <v>0</v>
      </c>
      <c r="G20" s="94">
        <f>1141.22+121.87+37.5+128.9+609.09+690.94+457.4</f>
        <v>3186.9200000000005</v>
      </c>
      <c r="H20" s="97">
        <f t="shared" si="0"/>
        <v>5831.7400000002799</v>
      </c>
      <c r="I20" s="97">
        <f t="shared" si="1"/>
        <v>-3186.92</v>
      </c>
      <c r="J20" s="93"/>
      <c r="K20" s="69"/>
      <c r="L20" s="69"/>
      <c r="M20" s="65"/>
      <c r="N20" s="65"/>
      <c r="O20" s="65"/>
    </row>
    <row r="21" spans="2:15" x14ac:dyDescent="0.25">
      <c r="B21" s="91"/>
      <c r="C21" s="475" t="s">
        <v>20</v>
      </c>
      <c r="D21" s="475"/>
      <c r="E21" s="94">
        <v>0</v>
      </c>
      <c r="F21" s="94">
        <v>0</v>
      </c>
      <c r="G21" s="94">
        <v>0</v>
      </c>
      <c r="H21" s="97">
        <f t="shared" si="0"/>
        <v>0</v>
      </c>
      <c r="I21" s="97">
        <f t="shared" si="1"/>
        <v>0</v>
      </c>
      <c r="J21" s="93"/>
      <c r="K21" s="69"/>
      <c r="L21" s="69"/>
      <c r="M21" s="65" t="s">
        <v>83</v>
      </c>
      <c r="N21" s="65"/>
      <c r="O21" s="65"/>
    </row>
    <row r="22" spans="2:15" x14ac:dyDescent="0.25">
      <c r="B22" s="91"/>
      <c r="C22" s="475" t="s">
        <v>22</v>
      </c>
      <c r="D22" s="475"/>
      <c r="E22" s="94">
        <v>0</v>
      </c>
      <c r="F22" s="94">
        <v>0</v>
      </c>
      <c r="G22" s="94">
        <v>0</v>
      </c>
      <c r="H22" s="97">
        <f t="shared" si="0"/>
        <v>0</v>
      </c>
      <c r="I22" s="97">
        <f t="shared" si="1"/>
        <v>0</v>
      </c>
      <c r="J22" s="93"/>
    </row>
    <row r="23" spans="2:15" x14ac:dyDescent="0.25">
      <c r="B23" s="91"/>
      <c r="C23" s="98"/>
      <c r="D23" s="98"/>
      <c r="E23" s="99"/>
      <c r="F23" s="99"/>
      <c r="G23" s="99"/>
      <c r="H23" s="99"/>
      <c r="I23" s="99"/>
      <c r="J23" s="93"/>
    </row>
    <row r="24" spans="2:15" x14ac:dyDescent="0.25">
      <c r="B24" s="88"/>
      <c r="C24" s="481" t="s">
        <v>27</v>
      </c>
      <c r="D24" s="481"/>
      <c r="E24" s="89">
        <f>SUM(E26:E34)</f>
        <v>5880921345.2800007</v>
      </c>
      <c r="F24" s="89">
        <f>SUM(F26:F34)</f>
        <v>456494298.97000003</v>
      </c>
      <c r="G24" s="89">
        <f>SUM(G26:G34)</f>
        <v>68853117.040000007</v>
      </c>
      <c r="H24" s="89">
        <f>+E24+F24-G24</f>
        <v>6268562527.210001</v>
      </c>
      <c r="I24" s="89">
        <f>SUM(I26:I34)</f>
        <v>387641181.93000031</v>
      </c>
      <c r="J24" s="90"/>
    </row>
    <row r="25" spans="2:15" x14ac:dyDescent="0.25">
      <c r="B25" s="91"/>
      <c r="C25" s="66"/>
      <c r="D25" s="98"/>
      <c r="E25" s="92"/>
      <c r="F25" s="92"/>
      <c r="G25" s="92"/>
      <c r="H25" s="92"/>
      <c r="I25" s="92"/>
      <c r="J25" s="93"/>
    </row>
    <row r="26" spans="2:15" x14ac:dyDescent="0.25">
      <c r="B26" s="91"/>
      <c r="C26" s="475" t="s">
        <v>29</v>
      </c>
      <c r="D26" s="475"/>
      <c r="E26" s="94">
        <v>0</v>
      </c>
      <c r="F26" s="94">
        <v>0</v>
      </c>
      <c r="G26" s="94">
        <v>0</v>
      </c>
      <c r="H26" s="97">
        <f>+E26+F26-G26</f>
        <v>0</v>
      </c>
      <c r="I26" s="97">
        <f>+H26-E26</f>
        <v>0</v>
      </c>
      <c r="J26" s="93"/>
    </row>
    <row r="27" spans="2:15" x14ac:dyDescent="0.25">
      <c r="B27" s="91"/>
      <c r="C27" s="475" t="s">
        <v>31</v>
      </c>
      <c r="D27" s="475"/>
      <c r="E27" s="94">
        <v>0</v>
      </c>
      <c r="F27" s="94">
        <v>0</v>
      </c>
      <c r="G27" s="94">
        <v>0</v>
      </c>
      <c r="H27" s="97">
        <f t="shared" ref="H27:H34" si="2">+E27+F27-G27</f>
        <v>0</v>
      </c>
      <c r="I27" s="97">
        <f t="shared" ref="I27:I34" si="3">+H27-E27</f>
        <v>0</v>
      </c>
      <c r="J27" s="93"/>
    </row>
    <row r="28" spans="2:15" x14ac:dyDescent="0.25">
      <c r="B28" s="91"/>
      <c r="C28" s="475" t="s">
        <v>33</v>
      </c>
      <c r="D28" s="475"/>
      <c r="E28" s="94">
        <v>5962393697.25</v>
      </c>
      <c r="F28" s="94">
        <f>155531821.07+55066135.24+53185054.65+33549501.02+33716594.42+41465751.91+28139258.78</f>
        <v>400654117.09000003</v>
      </c>
      <c r="G28" s="94">
        <v>33834671.450000003</v>
      </c>
      <c r="H28" s="97">
        <f t="shared" si="2"/>
        <v>6329213142.8900003</v>
      </c>
      <c r="I28" s="97">
        <f t="shared" si="3"/>
        <v>366819445.64000034</v>
      </c>
      <c r="J28" s="93"/>
    </row>
    <row r="29" spans="2:15" x14ac:dyDescent="0.25">
      <c r="B29" s="91"/>
      <c r="C29" s="475" t="s">
        <v>84</v>
      </c>
      <c r="D29" s="475"/>
      <c r="E29" s="94">
        <v>235688888.43000001</v>
      </c>
      <c r="F29" s="94">
        <f>13957766.68+872421.76+296531.91+194663.65+2403457.13+35992874.38+730466.37</f>
        <v>54448181.880000003</v>
      </c>
      <c r="G29" s="94">
        <v>0</v>
      </c>
      <c r="H29" s="97">
        <f t="shared" si="2"/>
        <v>290137070.31</v>
      </c>
      <c r="I29" s="97">
        <f t="shared" si="3"/>
        <v>54448181.879999995</v>
      </c>
      <c r="J29" s="93"/>
    </row>
    <row r="30" spans="2:15" x14ac:dyDescent="0.25">
      <c r="B30" s="91"/>
      <c r="C30" s="475" t="s">
        <v>37</v>
      </c>
      <c r="D30" s="475"/>
      <c r="E30" s="94">
        <v>5755800</v>
      </c>
      <c r="F30" s="94">
        <v>1392000</v>
      </c>
      <c r="G30" s="94">
        <v>0</v>
      </c>
      <c r="H30" s="97">
        <f t="shared" si="2"/>
        <v>7147800</v>
      </c>
      <c r="I30" s="97">
        <f t="shared" si="3"/>
        <v>1392000</v>
      </c>
      <c r="J30" s="93"/>
    </row>
    <row r="31" spans="2:15" x14ac:dyDescent="0.25">
      <c r="B31" s="91"/>
      <c r="C31" s="475" t="s">
        <v>39</v>
      </c>
      <c r="D31" s="475"/>
      <c r="E31" s="94">
        <v>-322917040.39999998</v>
      </c>
      <c r="F31" s="94">
        <v>0</v>
      </c>
      <c r="G31" s="95">
        <f>11633440.25+3849924.41+3847388.4+3832346.28+3799367.46+3801979.86+4253998.93</f>
        <v>35018445.590000004</v>
      </c>
      <c r="H31" s="97">
        <f t="shared" si="2"/>
        <v>-357935485.99000001</v>
      </c>
      <c r="I31" s="97">
        <f t="shared" si="3"/>
        <v>-35018445.590000033</v>
      </c>
      <c r="J31" s="93"/>
    </row>
    <row r="32" spans="2:15" x14ac:dyDescent="0.25">
      <c r="B32" s="91"/>
      <c r="C32" s="475" t="s">
        <v>41</v>
      </c>
      <c r="D32" s="475"/>
      <c r="E32" s="94">
        <v>0</v>
      </c>
      <c r="F32" s="94">
        <v>0</v>
      </c>
      <c r="G32" s="94">
        <v>0</v>
      </c>
      <c r="H32" s="97">
        <f t="shared" si="2"/>
        <v>0</v>
      </c>
      <c r="I32" s="97">
        <f t="shared" si="3"/>
        <v>0</v>
      </c>
      <c r="J32" s="93"/>
    </row>
    <row r="33" spans="2:18" x14ac:dyDescent="0.25">
      <c r="B33" s="91"/>
      <c r="C33" s="475" t="s">
        <v>42</v>
      </c>
      <c r="D33" s="475"/>
      <c r="E33" s="94">
        <v>0</v>
      </c>
      <c r="F33" s="94">
        <v>0</v>
      </c>
      <c r="G33" s="94">
        <v>0</v>
      </c>
      <c r="H33" s="97">
        <f t="shared" si="2"/>
        <v>0</v>
      </c>
      <c r="I33" s="97">
        <f t="shared" si="3"/>
        <v>0</v>
      </c>
      <c r="J33" s="93"/>
    </row>
    <row r="34" spans="2:18" x14ac:dyDescent="0.25">
      <c r="B34" s="91"/>
      <c r="C34" s="475" t="s">
        <v>44</v>
      </c>
      <c r="D34" s="475"/>
      <c r="E34" s="94">
        <v>0</v>
      </c>
      <c r="F34" s="94">
        <v>0</v>
      </c>
      <c r="G34" s="94">
        <v>0</v>
      </c>
      <c r="H34" s="97">
        <f t="shared" si="2"/>
        <v>0</v>
      </c>
      <c r="I34" s="97">
        <f t="shared" si="3"/>
        <v>0</v>
      </c>
      <c r="J34" s="93"/>
    </row>
    <row r="35" spans="2:18" x14ac:dyDescent="0.25">
      <c r="B35" s="91"/>
      <c r="C35" s="98"/>
      <c r="D35" s="98"/>
      <c r="E35" s="99"/>
      <c r="F35" s="92"/>
      <c r="G35" s="92"/>
      <c r="H35" s="92"/>
      <c r="I35" s="92"/>
      <c r="J35" s="93"/>
    </row>
    <row r="36" spans="2:18" x14ac:dyDescent="0.25">
      <c r="B36" s="83"/>
      <c r="C36" s="476" t="s">
        <v>85</v>
      </c>
      <c r="D36" s="476"/>
      <c r="E36" s="89">
        <f>+E24+E14</f>
        <v>6378478739.0100002</v>
      </c>
      <c r="F36" s="89">
        <f>+F24+F14</f>
        <v>5877220323.1099997</v>
      </c>
      <c r="G36" s="89">
        <f>+G24+G14</f>
        <v>5478566218.3400002</v>
      </c>
      <c r="H36" s="89">
        <f>+H24+H14</f>
        <v>6777132843.7800007</v>
      </c>
      <c r="I36" s="89">
        <f>+I24+I14</f>
        <v>398654104.77000028</v>
      </c>
      <c r="J36" s="86"/>
    </row>
    <row r="37" spans="2:18" x14ac:dyDescent="0.25">
      <c r="B37" s="477"/>
      <c r="C37" s="478"/>
      <c r="D37" s="478"/>
      <c r="E37" s="478"/>
      <c r="F37" s="478"/>
      <c r="G37" s="478"/>
      <c r="H37" s="478"/>
      <c r="I37" s="478"/>
      <c r="J37" s="479"/>
    </row>
    <row r="38" spans="2:18" x14ac:dyDescent="0.25">
      <c r="B38" s="65"/>
      <c r="C38" s="480" t="s">
        <v>64</v>
      </c>
      <c r="D38" s="480"/>
      <c r="E38" s="480"/>
      <c r="F38" s="480"/>
      <c r="G38" s="480"/>
      <c r="H38" s="480"/>
      <c r="I38" s="480"/>
      <c r="J38" s="100"/>
      <c r="K38" s="100"/>
      <c r="L38" s="65"/>
      <c r="M38" s="65"/>
      <c r="N38" s="65"/>
      <c r="O38" s="65"/>
      <c r="P38" s="65"/>
      <c r="Q38" s="65"/>
      <c r="R38" s="65"/>
    </row>
    <row r="39" spans="2:18" x14ac:dyDescent="0.25">
      <c r="B39" s="65"/>
      <c r="C39" s="100"/>
      <c r="D39" s="101"/>
      <c r="E39" s="102"/>
      <c r="F39" s="102"/>
      <c r="G39" s="65"/>
      <c r="H39" s="103"/>
      <c r="I39" s="101"/>
      <c r="J39" s="102"/>
      <c r="K39" s="102"/>
      <c r="L39" s="65"/>
      <c r="M39" s="65"/>
      <c r="N39" s="65"/>
      <c r="O39" s="65"/>
      <c r="P39" s="65"/>
      <c r="Q39" s="65"/>
      <c r="R39" s="65"/>
    </row>
    <row r="40" spans="2:18" x14ac:dyDescent="0.25">
      <c r="B40" s="65"/>
      <c r="C40" s="100"/>
      <c r="D40" s="101"/>
      <c r="E40" s="102"/>
      <c r="F40" s="102"/>
      <c r="G40" s="65"/>
      <c r="H40" s="103"/>
      <c r="I40" s="101"/>
      <c r="J40" s="102"/>
      <c r="K40" s="102"/>
      <c r="L40" s="65"/>
      <c r="M40" s="65"/>
      <c r="N40" s="65"/>
      <c r="O40" s="65"/>
      <c r="P40" s="65"/>
      <c r="Q40" s="65"/>
      <c r="R40" s="65"/>
    </row>
    <row r="41" spans="2:18" x14ac:dyDescent="0.25">
      <c r="B41" s="65"/>
      <c r="C41" s="473" t="s">
        <v>86</v>
      </c>
      <c r="D41" s="473"/>
      <c r="E41" s="102"/>
      <c r="F41" s="473" t="s">
        <v>87</v>
      </c>
      <c r="G41" s="473"/>
      <c r="H41" s="473"/>
      <c r="I41" s="473"/>
      <c r="J41" s="102"/>
      <c r="K41" s="102"/>
      <c r="L41" s="65"/>
      <c r="M41" s="65"/>
      <c r="N41" s="65"/>
      <c r="O41" s="65"/>
      <c r="P41" s="65"/>
      <c r="Q41" s="65"/>
      <c r="R41" s="65"/>
    </row>
    <row r="42" spans="2:18" x14ac:dyDescent="0.25">
      <c r="B42" s="65"/>
      <c r="C42" s="460" t="s">
        <v>88</v>
      </c>
      <c r="D42" s="460"/>
      <c r="E42" s="104"/>
      <c r="F42" s="473" t="s">
        <v>89</v>
      </c>
      <c r="G42" s="473"/>
      <c r="H42" s="473" t="s">
        <v>90</v>
      </c>
      <c r="I42" s="473"/>
      <c r="J42" s="105"/>
      <c r="K42" s="65"/>
      <c r="Q42" s="65"/>
      <c r="R42" s="65"/>
    </row>
    <row r="43" spans="2:18" ht="15" customHeight="1" x14ac:dyDescent="0.25">
      <c r="B43" s="65"/>
      <c r="C43" s="474" t="s">
        <v>70</v>
      </c>
      <c r="D43" s="474"/>
      <c r="E43" s="106"/>
      <c r="F43" s="456" t="s">
        <v>91</v>
      </c>
      <c r="G43" s="456"/>
      <c r="H43" s="456" t="s">
        <v>72</v>
      </c>
      <c r="I43" s="456"/>
      <c r="J43" s="105"/>
      <c r="K43" s="65"/>
      <c r="Q43" s="65"/>
      <c r="R43" s="65"/>
    </row>
    <row r="44" spans="2:18" x14ac:dyDescent="0.25">
      <c r="C44" s="65"/>
      <c r="D44" s="65"/>
      <c r="E44" s="107"/>
      <c r="F44" s="65"/>
      <c r="G44" s="65"/>
      <c r="H44" s="65"/>
    </row>
    <row r="45" spans="2:18" hidden="1" x14ac:dyDescent="0.25">
      <c r="C45" s="65"/>
      <c r="D45" s="65"/>
      <c r="E45" s="107"/>
      <c r="F45" s="65"/>
      <c r="G45" s="65"/>
      <c r="H45" s="65"/>
    </row>
    <row r="46" spans="2:18" ht="15" customHeight="1" x14ac:dyDescent="0.25"/>
    <row r="47" spans="2:18" ht="15" customHeight="1" x14ac:dyDescent="0.25"/>
    <row r="48" spans="2:18" ht="15" customHeight="1" x14ac:dyDescent="0.25"/>
  </sheetData>
  <mergeCells count="41">
    <mergeCell ref="D5:H5"/>
    <mergeCell ref="D1:F1"/>
    <mergeCell ref="G1:I1"/>
    <mergeCell ref="K1:L1"/>
    <mergeCell ref="D3:H3"/>
    <mergeCell ref="D4:H4"/>
    <mergeCell ref="D6:H6"/>
    <mergeCell ref="D7:H7"/>
    <mergeCell ref="B8:J8"/>
    <mergeCell ref="B9:J9"/>
    <mergeCell ref="C10:D11"/>
    <mergeCell ref="C26:D26"/>
    <mergeCell ref="C12:D12"/>
    <mergeCell ref="C14:D14"/>
    <mergeCell ref="C16:D16"/>
    <mergeCell ref="C17:D17"/>
    <mergeCell ref="C18:D18"/>
    <mergeCell ref="C19:D19"/>
    <mergeCell ref="C20:D20"/>
    <mergeCell ref="C21:D21"/>
    <mergeCell ref="C22:D22"/>
    <mergeCell ref="C24:D24"/>
    <mergeCell ref="C41:D41"/>
    <mergeCell ref="F41:I41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B37:J37"/>
    <mergeCell ref="C38:I38"/>
    <mergeCell ref="C42:D42"/>
    <mergeCell ref="F42:G42"/>
    <mergeCell ref="H42:I42"/>
    <mergeCell ref="C43:D43"/>
    <mergeCell ref="F43:G43"/>
    <mergeCell ref="H43:I43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F16:F18 G16:G20 G31 F28:F29" unlockedFormula="1"/>
    <ignoredError sqref="H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C8" sqref="C8:E8"/>
    </sheetView>
  </sheetViews>
  <sheetFormatPr baseColWidth="10" defaultColWidth="0" defaultRowHeight="15" customHeight="1" zeroHeight="1" x14ac:dyDescent="0.25"/>
  <cols>
    <col min="1" max="1" width="2.42578125" style="108" customWidth="1"/>
    <col min="2" max="2" width="3" style="108" customWidth="1"/>
    <col min="3" max="4" width="11.42578125" style="108" customWidth="1"/>
    <col min="5" max="5" width="23.5703125" style="108" customWidth="1"/>
    <col min="6" max="6" width="2.85546875" style="108" customWidth="1"/>
    <col min="7" max="8" width="21" style="108" customWidth="1"/>
    <col min="9" max="9" width="21.42578125" style="108" customWidth="1"/>
    <col min="10" max="10" width="21" style="108" customWidth="1"/>
    <col min="11" max="11" width="2.7109375" style="108" customWidth="1"/>
    <col min="12" max="12" width="3.7109375" style="108" customWidth="1"/>
    <col min="13" max="18" width="0" style="108" hidden="1" customWidth="1"/>
    <col min="19" max="16384" width="11.42578125" style="108" hidden="1"/>
  </cols>
  <sheetData>
    <row r="1" spans="2:11" x14ac:dyDescent="0.25"/>
    <row r="2" spans="2:11" ht="15.75" x14ac:dyDescent="0.25">
      <c r="C2" s="109"/>
      <c r="D2" s="492" t="s">
        <v>0</v>
      </c>
      <c r="E2" s="492"/>
      <c r="F2" s="492"/>
      <c r="G2" s="492"/>
      <c r="H2" s="492"/>
      <c r="I2" s="492"/>
      <c r="J2" s="109"/>
      <c r="K2" s="109"/>
    </row>
    <row r="3" spans="2:11" ht="15.75" x14ac:dyDescent="0.25">
      <c r="C3" s="109"/>
      <c r="D3" s="492" t="s">
        <v>92</v>
      </c>
      <c r="E3" s="492"/>
      <c r="F3" s="492"/>
      <c r="G3" s="492"/>
      <c r="H3" s="492"/>
      <c r="I3" s="492"/>
      <c r="J3" s="109"/>
      <c r="K3" s="109"/>
    </row>
    <row r="4" spans="2:11" ht="15.75" x14ac:dyDescent="0.25">
      <c r="C4" s="109"/>
      <c r="D4" s="492" t="s">
        <v>74</v>
      </c>
      <c r="E4" s="492"/>
      <c r="F4" s="492"/>
      <c r="G4" s="492"/>
      <c r="H4" s="492"/>
      <c r="I4" s="492"/>
      <c r="J4" s="109"/>
      <c r="K4" s="109"/>
    </row>
    <row r="5" spans="2:11" x14ac:dyDescent="0.25">
      <c r="C5" s="109"/>
      <c r="D5" s="493" t="s">
        <v>3</v>
      </c>
      <c r="E5" s="493"/>
      <c r="F5" s="493"/>
      <c r="G5" s="493"/>
      <c r="H5" s="493"/>
      <c r="I5" s="493"/>
      <c r="J5" s="109"/>
      <c r="K5" s="109"/>
    </row>
    <row r="6" spans="2:11" x14ac:dyDescent="0.25">
      <c r="C6" s="109"/>
      <c r="D6" s="145"/>
      <c r="E6" s="145"/>
      <c r="F6" s="145"/>
      <c r="G6" s="145"/>
      <c r="H6" s="145"/>
      <c r="I6" s="145"/>
      <c r="J6" s="109"/>
      <c r="K6" s="109"/>
    </row>
    <row r="7" spans="2:11" ht="8.25" customHeight="1" x14ac:dyDescent="0.25">
      <c r="B7" s="9"/>
      <c r="C7" s="7"/>
      <c r="D7" s="472"/>
      <c r="E7" s="472"/>
      <c r="F7" s="472"/>
      <c r="G7" s="472"/>
      <c r="H7" s="472"/>
      <c r="I7" s="472"/>
      <c r="J7" s="11"/>
      <c r="K7" s="110"/>
    </row>
    <row r="8" spans="2:11" ht="24" x14ac:dyDescent="0.25">
      <c r="B8" s="111"/>
      <c r="C8" s="491" t="s">
        <v>93</v>
      </c>
      <c r="D8" s="491"/>
      <c r="E8" s="491"/>
      <c r="F8" s="112"/>
      <c r="G8" s="113" t="s">
        <v>94</v>
      </c>
      <c r="H8" s="113" t="s">
        <v>95</v>
      </c>
      <c r="I8" s="112" t="s">
        <v>96</v>
      </c>
      <c r="J8" s="112" t="s">
        <v>97</v>
      </c>
      <c r="K8" s="114"/>
    </row>
    <row r="9" spans="2:11" x14ac:dyDescent="0.25">
      <c r="B9" s="18"/>
      <c r="C9" s="488" t="s">
        <v>98</v>
      </c>
      <c r="D9" s="488"/>
      <c r="E9" s="488"/>
      <c r="F9" s="115"/>
      <c r="G9" s="115"/>
      <c r="H9" s="115"/>
      <c r="I9" s="115"/>
      <c r="J9" s="115"/>
      <c r="K9" s="116"/>
    </row>
    <row r="10" spans="2:11" x14ac:dyDescent="0.25">
      <c r="B10" s="117"/>
      <c r="C10" s="490" t="s">
        <v>99</v>
      </c>
      <c r="D10" s="490"/>
      <c r="E10" s="490"/>
      <c r="F10" s="24"/>
      <c r="G10" s="24"/>
      <c r="H10" s="24"/>
      <c r="I10" s="24"/>
      <c r="J10" s="24"/>
      <c r="K10" s="118"/>
    </row>
    <row r="11" spans="2:11" x14ac:dyDescent="0.25">
      <c r="B11" s="117"/>
      <c r="C11" s="488" t="s">
        <v>100</v>
      </c>
      <c r="D11" s="488"/>
      <c r="E11" s="488"/>
      <c r="F11" s="24"/>
      <c r="G11" s="119"/>
      <c r="H11" s="119"/>
      <c r="I11" s="120">
        <f>+I12</f>
        <v>-23101391.32</v>
      </c>
      <c r="J11" s="120">
        <f>+J12+J17</f>
        <v>-10305739.15</v>
      </c>
      <c r="K11" s="121"/>
    </row>
    <row r="12" spans="2:11" x14ac:dyDescent="0.25">
      <c r="B12" s="122"/>
      <c r="C12" s="123"/>
      <c r="D12" s="459" t="s">
        <v>101</v>
      </c>
      <c r="E12" s="459"/>
      <c r="F12" s="24"/>
      <c r="G12" s="124"/>
      <c r="H12" s="124"/>
      <c r="I12" s="125">
        <f>+I13+I14</f>
        <v>-23101391.32</v>
      </c>
      <c r="J12" s="125">
        <f>SUM(J13:J14)</f>
        <v>-10305739.15</v>
      </c>
      <c r="K12" s="126"/>
    </row>
    <row r="13" spans="2:11" x14ac:dyDescent="0.25">
      <c r="B13" s="122"/>
      <c r="C13" s="123"/>
      <c r="D13" s="52"/>
      <c r="E13" s="52"/>
      <c r="F13" s="24"/>
      <c r="G13" s="124" t="s">
        <v>102</v>
      </c>
      <c r="H13" s="124" t="s">
        <v>103</v>
      </c>
      <c r="I13" s="125">
        <v>-7884000</v>
      </c>
      <c r="J13" s="125">
        <v>-8784000</v>
      </c>
      <c r="K13" s="126"/>
    </row>
    <row r="14" spans="2:11" x14ac:dyDescent="0.25">
      <c r="B14" s="122"/>
      <c r="C14" s="123"/>
      <c r="D14" s="52"/>
      <c r="E14" s="52"/>
      <c r="F14" s="24"/>
      <c r="G14" s="124" t="s">
        <v>102</v>
      </c>
      <c r="H14" s="124" t="s">
        <v>104</v>
      </c>
      <c r="I14" s="125">
        <v>-15217391.32</v>
      </c>
      <c r="J14" s="125">
        <v>-1521739.15</v>
      </c>
      <c r="K14" s="126"/>
    </row>
    <row r="15" spans="2:11" x14ac:dyDescent="0.25">
      <c r="B15" s="122"/>
      <c r="C15" s="123"/>
      <c r="D15" s="459" t="s">
        <v>105</v>
      </c>
      <c r="E15" s="459"/>
      <c r="F15" s="24"/>
      <c r="G15" s="124"/>
      <c r="H15" s="124"/>
      <c r="I15" s="125">
        <v>0</v>
      </c>
      <c r="J15" s="125">
        <v>0</v>
      </c>
      <c r="K15" s="126"/>
    </row>
    <row r="16" spans="2:11" x14ac:dyDescent="0.25">
      <c r="B16" s="122"/>
      <c r="C16" s="123"/>
      <c r="D16" s="459" t="s">
        <v>106</v>
      </c>
      <c r="E16" s="459"/>
      <c r="F16" s="24"/>
      <c r="G16" s="124"/>
      <c r="H16" s="124"/>
      <c r="I16" s="125">
        <v>0</v>
      </c>
      <c r="J16" s="125">
        <v>0</v>
      </c>
      <c r="K16" s="126"/>
    </row>
    <row r="17" spans="2:11" x14ac:dyDescent="0.25">
      <c r="B17" s="122"/>
      <c r="C17" s="123"/>
      <c r="D17" s="22" t="s">
        <v>107</v>
      </c>
      <c r="E17" s="22"/>
      <c r="F17" s="24"/>
      <c r="G17" s="124" t="s">
        <v>102</v>
      </c>
      <c r="H17" s="127" t="s">
        <v>108</v>
      </c>
      <c r="I17" s="128">
        <v>0</v>
      </c>
      <c r="J17" s="128">
        <v>0</v>
      </c>
      <c r="K17" s="126"/>
    </row>
    <row r="18" spans="2:11" x14ac:dyDescent="0.25">
      <c r="B18" s="117"/>
      <c r="C18" s="488" t="s">
        <v>109</v>
      </c>
      <c r="D18" s="488"/>
      <c r="E18" s="488"/>
      <c r="F18" s="24"/>
      <c r="G18" s="119"/>
      <c r="H18" s="119"/>
      <c r="I18" s="120">
        <v>0</v>
      </c>
      <c r="J18" s="120">
        <v>0</v>
      </c>
      <c r="K18" s="121"/>
    </row>
    <row r="19" spans="2:11" x14ac:dyDescent="0.25">
      <c r="B19" s="122"/>
      <c r="C19" s="123"/>
      <c r="D19" s="459" t="s">
        <v>110</v>
      </c>
      <c r="E19" s="459"/>
      <c r="F19" s="24"/>
      <c r="G19" s="124"/>
      <c r="H19" s="124"/>
      <c r="I19" s="125">
        <v>0</v>
      </c>
      <c r="J19" s="125">
        <v>0</v>
      </c>
      <c r="K19" s="126"/>
    </row>
    <row r="20" spans="2:11" x14ac:dyDescent="0.25">
      <c r="B20" s="122"/>
      <c r="C20" s="123"/>
      <c r="D20" s="459" t="s">
        <v>111</v>
      </c>
      <c r="E20" s="459"/>
      <c r="F20" s="24"/>
      <c r="G20" s="124"/>
      <c r="H20" s="129"/>
      <c r="I20" s="125">
        <v>0</v>
      </c>
      <c r="J20" s="125">
        <v>0</v>
      </c>
      <c r="K20" s="126"/>
    </row>
    <row r="21" spans="2:11" x14ac:dyDescent="0.25">
      <c r="B21" s="122"/>
      <c r="C21" s="123"/>
      <c r="D21" s="459" t="s">
        <v>105</v>
      </c>
      <c r="E21" s="459"/>
      <c r="F21" s="24"/>
      <c r="G21" s="124"/>
      <c r="H21" s="130"/>
      <c r="I21" s="125">
        <v>0</v>
      </c>
      <c r="J21" s="125">
        <v>0</v>
      </c>
      <c r="K21" s="126"/>
    </row>
    <row r="22" spans="2:11" x14ac:dyDescent="0.25">
      <c r="B22" s="122"/>
      <c r="C22" s="131"/>
      <c r="D22" s="459" t="s">
        <v>106</v>
      </c>
      <c r="E22" s="459"/>
      <c r="F22" s="24"/>
      <c r="G22" s="124"/>
      <c r="H22" s="130"/>
      <c r="I22" s="125">
        <v>0</v>
      </c>
      <c r="J22" s="125">
        <v>0</v>
      </c>
      <c r="K22" s="126"/>
    </row>
    <row r="23" spans="2:11" x14ac:dyDescent="0.25">
      <c r="B23" s="122"/>
      <c r="C23" s="123"/>
      <c r="D23" s="123"/>
      <c r="E23" s="22"/>
      <c r="F23" s="24"/>
      <c r="G23" s="132"/>
      <c r="H23" s="132"/>
      <c r="I23" s="120"/>
      <c r="J23" s="120"/>
      <c r="K23" s="126"/>
    </row>
    <row r="24" spans="2:11" x14ac:dyDescent="0.25">
      <c r="B24" s="117"/>
      <c r="C24" s="488" t="s">
        <v>112</v>
      </c>
      <c r="D24" s="488"/>
      <c r="E24" s="488"/>
      <c r="F24" s="24"/>
      <c r="G24" s="119"/>
      <c r="H24" s="119"/>
      <c r="I24" s="120">
        <f>+I11</f>
        <v>-23101391.32</v>
      </c>
      <c r="J24" s="120">
        <f>+J11</f>
        <v>-10305739.15</v>
      </c>
      <c r="K24" s="121"/>
    </row>
    <row r="25" spans="2:11" x14ac:dyDescent="0.25">
      <c r="B25" s="117"/>
      <c r="C25" s="123"/>
      <c r="D25" s="123"/>
      <c r="E25" s="45"/>
      <c r="F25" s="24"/>
      <c r="G25" s="132"/>
      <c r="H25" s="132"/>
      <c r="I25" s="133"/>
      <c r="J25" s="133"/>
      <c r="K25" s="121"/>
    </row>
    <row r="26" spans="2:11" x14ac:dyDescent="0.25">
      <c r="B26" s="117"/>
      <c r="C26" s="490" t="s">
        <v>113</v>
      </c>
      <c r="D26" s="490"/>
      <c r="E26" s="490"/>
      <c r="F26" s="24"/>
      <c r="G26" s="132"/>
      <c r="H26" s="132"/>
      <c r="I26" s="133"/>
      <c r="J26" s="133"/>
      <c r="K26" s="121"/>
    </row>
    <row r="27" spans="2:11" x14ac:dyDescent="0.25">
      <c r="B27" s="117"/>
      <c r="C27" s="488" t="s">
        <v>100</v>
      </c>
      <c r="D27" s="488"/>
      <c r="E27" s="488"/>
      <c r="F27" s="24"/>
      <c r="G27" s="119"/>
      <c r="H27" s="119"/>
      <c r="I27" s="120">
        <f>+I28</f>
        <v>-79181290.299999997</v>
      </c>
      <c r="J27" s="120">
        <f>+J28</f>
        <v>-71693290.299999997</v>
      </c>
      <c r="K27" s="121"/>
    </row>
    <row r="28" spans="2:11" x14ac:dyDescent="0.25">
      <c r="B28" s="122"/>
      <c r="C28" s="123"/>
      <c r="D28" s="459" t="s">
        <v>101</v>
      </c>
      <c r="E28" s="459"/>
      <c r="F28" s="24"/>
      <c r="G28" s="124"/>
      <c r="H28" s="124"/>
      <c r="I28" s="125">
        <f>+I29</f>
        <v>-79181290.299999997</v>
      </c>
      <c r="J28" s="125">
        <f>+J29</f>
        <v>-71693290.299999997</v>
      </c>
      <c r="K28" s="126"/>
    </row>
    <row r="29" spans="2:11" x14ac:dyDescent="0.25">
      <c r="B29" s="122"/>
      <c r="C29" s="123"/>
      <c r="D29" s="52"/>
      <c r="E29" s="52"/>
      <c r="F29" s="24"/>
      <c r="G29" s="124" t="s">
        <v>102</v>
      </c>
      <c r="H29" s="124" t="s">
        <v>114</v>
      </c>
      <c r="I29" s="125">
        <v>-79181290.299999997</v>
      </c>
      <c r="J29" s="134">
        <v>-71693290.299999997</v>
      </c>
      <c r="K29" s="126"/>
    </row>
    <row r="30" spans="2:11" x14ac:dyDescent="0.25">
      <c r="B30" s="122"/>
      <c r="C30" s="131"/>
      <c r="D30" s="459" t="s">
        <v>105</v>
      </c>
      <c r="E30" s="459"/>
      <c r="F30" s="131"/>
      <c r="G30" s="135"/>
      <c r="H30" s="135"/>
      <c r="I30" s="125">
        <v>0</v>
      </c>
      <c r="J30" s="125">
        <v>0</v>
      </c>
      <c r="K30" s="126"/>
    </row>
    <row r="31" spans="2:11" x14ac:dyDescent="0.25">
      <c r="B31" s="122"/>
      <c r="C31" s="131"/>
      <c r="D31" s="459" t="s">
        <v>106</v>
      </c>
      <c r="E31" s="459"/>
      <c r="F31" s="131"/>
      <c r="G31" s="135"/>
      <c r="H31" s="135"/>
      <c r="I31" s="125">
        <v>0</v>
      </c>
      <c r="J31" s="125">
        <v>0</v>
      </c>
      <c r="K31" s="126"/>
    </row>
    <row r="32" spans="2:11" x14ac:dyDescent="0.25">
      <c r="B32" s="122"/>
      <c r="C32" s="123"/>
      <c r="D32" s="123"/>
      <c r="E32" s="22"/>
      <c r="F32" s="24"/>
      <c r="G32" s="132"/>
      <c r="H32" s="132"/>
      <c r="I32" s="120"/>
      <c r="J32" s="120"/>
      <c r="K32" s="126"/>
    </row>
    <row r="33" spans="2:11" x14ac:dyDescent="0.25">
      <c r="B33" s="117"/>
      <c r="C33" s="488" t="s">
        <v>109</v>
      </c>
      <c r="D33" s="488"/>
      <c r="E33" s="488"/>
      <c r="F33" s="24"/>
      <c r="G33" s="119"/>
      <c r="H33" s="119"/>
      <c r="I33" s="120">
        <v>0</v>
      </c>
      <c r="J33" s="120">
        <v>0</v>
      </c>
      <c r="K33" s="121"/>
    </row>
    <row r="34" spans="2:11" x14ac:dyDescent="0.25">
      <c r="B34" s="122"/>
      <c r="C34" s="123"/>
      <c r="D34" s="459" t="s">
        <v>110</v>
      </c>
      <c r="E34" s="459"/>
      <c r="F34" s="24"/>
      <c r="G34" s="124"/>
      <c r="H34" s="124"/>
      <c r="I34" s="125">
        <v>0</v>
      </c>
      <c r="J34" s="125">
        <v>0</v>
      </c>
      <c r="K34" s="126"/>
    </row>
    <row r="35" spans="2:11" x14ac:dyDescent="0.25">
      <c r="B35" s="122"/>
      <c r="C35" s="123"/>
      <c r="D35" s="459" t="s">
        <v>111</v>
      </c>
      <c r="E35" s="459"/>
      <c r="F35" s="24"/>
      <c r="G35" s="124"/>
      <c r="H35" s="124"/>
      <c r="I35" s="125">
        <v>0</v>
      </c>
      <c r="J35" s="125">
        <v>0</v>
      </c>
      <c r="K35" s="126"/>
    </row>
    <row r="36" spans="2:11" x14ac:dyDescent="0.25">
      <c r="B36" s="122"/>
      <c r="C36" s="123"/>
      <c r="D36" s="459" t="s">
        <v>105</v>
      </c>
      <c r="E36" s="459"/>
      <c r="F36" s="24"/>
      <c r="G36" s="124"/>
      <c r="H36" s="124"/>
      <c r="I36" s="125">
        <v>0</v>
      </c>
      <c r="J36" s="125">
        <v>0</v>
      </c>
      <c r="K36" s="126"/>
    </row>
    <row r="37" spans="2:11" x14ac:dyDescent="0.25">
      <c r="B37" s="122"/>
      <c r="C37" s="24"/>
      <c r="D37" s="459" t="s">
        <v>106</v>
      </c>
      <c r="E37" s="459"/>
      <c r="F37" s="24"/>
      <c r="G37" s="124"/>
      <c r="H37" s="130"/>
      <c r="I37" s="125">
        <v>0</v>
      </c>
      <c r="J37" s="125">
        <v>0</v>
      </c>
      <c r="K37" s="126"/>
    </row>
    <row r="38" spans="2:11" x14ac:dyDescent="0.25">
      <c r="B38" s="122"/>
      <c r="C38" s="24"/>
      <c r="D38" s="24"/>
      <c r="E38" s="22"/>
      <c r="F38" s="24"/>
      <c r="G38" s="132"/>
      <c r="H38" s="132"/>
      <c r="I38" s="120"/>
      <c r="J38" s="120"/>
      <c r="K38" s="126"/>
    </row>
    <row r="39" spans="2:11" x14ac:dyDescent="0.25">
      <c r="B39" s="117"/>
      <c r="C39" s="488" t="s">
        <v>115</v>
      </c>
      <c r="D39" s="488"/>
      <c r="E39" s="488"/>
      <c r="F39" s="24"/>
      <c r="G39" s="136"/>
      <c r="H39" s="136"/>
      <c r="I39" s="120">
        <f>+I27</f>
        <v>-79181290.299999997</v>
      </c>
      <c r="J39" s="120">
        <f>+J27</f>
        <v>-71693290.299999997</v>
      </c>
      <c r="K39" s="121"/>
    </row>
    <row r="40" spans="2:11" x14ac:dyDescent="0.25">
      <c r="B40" s="122"/>
      <c r="C40" s="123"/>
      <c r="D40" s="123"/>
      <c r="E40" s="22"/>
      <c r="F40" s="24"/>
      <c r="G40" s="132"/>
      <c r="H40" s="132"/>
      <c r="I40" s="120"/>
      <c r="J40" s="120"/>
      <c r="K40" s="126"/>
    </row>
    <row r="41" spans="2:11" x14ac:dyDescent="0.25">
      <c r="B41" s="122"/>
      <c r="C41" s="488" t="s">
        <v>116</v>
      </c>
      <c r="D41" s="488"/>
      <c r="E41" s="488"/>
      <c r="F41" s="24"/>
      <c r="G41" s="124"/>
      <c r="H41" s="124"/>
      <c r="I41" s="137">
        <v>-279112579.61000001</v>
      </c>
      <c r="J41" s="137">
        <v>-243995286.06999999</v>
      </c>
      <c r="K41" s="126"/>
    </row>
    <row r="42" spans="2:11" x14ac:dyDescent="0.25">
      <c r="B42" s="122"/>
      <c r="C42" s="123"/>
      <c r="D42" s="123"/>
      <c r="E42" s="22"/>
      <c r="F42" s="24"/>
      <c r="G42" s="132"/>
      <c r="H42" s="132"/>
      <c r="I42" s="120"/>
      <c r="J42" s="120"/>
      <c r="K42" s="126"/>
    </row>
    <row r="43" spans="2:11" x14ac:dyDescent="0.25">
      <c r="B43" s="138"/>
      <c r="C43" s="489" t="s">
        <v>117</v>
      </c>
      <c r="D43" s="489"/>
      <c r="E43" s="489"/>
      <c r="F43" s="139"/>
      <c r="G43" s="140"/>
      <c r="H43" s="140"/>
      <c r="I43" s="141">
        <f>+I41+I39+I24</f>
        <v>-381395261.23000002</v>
      </c>
      <c r="J43" s="141">
        <f>J41+J39+J24</f>
        <v>-325994315.51999998</v>
      </c>
      <c r="K43" s="142"/>
    </row>
    <row r="44" spans="2:11" x14ac:dyDescent="0.25">
      <c r="B44" s="6"/>
      <c r="C44" s="459" t="s">
        <v>64</v>
      </c>
      <c r="D44" s="459"/>
      <c r="E44" s="459"/>
      <c r="F44" s="459"/>
      <c r="G44" s="459"/>
      <c r="H44" s="459"/>
      <c r="I44" s="459"/>
      <c r="J44" s="459"/>
      <c r="K44" s="459"/>
    </row>
    <row r="45" spans="2:11" x14ac:dyDescent="0.25">
      <c r="B45" s="6"/>
      <c r="C45" s="22"/>
      <c r="D45" s="58"/>
      <c r="E45" s="59"/>
      <c r="F45" s="59"/>
      <c r="G45" s="6"/>
      <c r="H45" s="60"/>
      <c r="I45" s="58"/>
      <c r="J45" s="59"/>
      <c r="K45" s="59"/>
    </row>
    <row r="46" spans="2:11" x14ac:dyDescent="0.25">
      <c r="B46" s="6"/>
      <c r="C46" s="22"/>
      <c r="D46" s="58"/>
      <c r="E46" s="59"/>
      <c r="F46" s="59"/>
      <c r="G46" s="6"/>
      <c r="H46" s="60"/>
      <c r="I46" s="58"/>
      <c r="J46" s="59"/>
      <c r="K46" s="59"/>
    </row>
    <row r="47" spans="2:11" x14ac:dyDescent="0.25">
      <c r="B47" s="6"/>
      <c r="C47" s="22" t="s">
        <v>118</v>
      </c>
      <c r="D47" s="58"/>
      <c r="E47" s="59"/>
      <c r="F47" s="59"/>
      <c r="G47" s="6" t="s">
        <v>119</v>
      </c>
      <c r="H47" s="60"/>
      <c r="I47" s="58"/>
      <c r="J47" s="59" t="s">
        <v>120</v>
      </c>
      <c r="K47" s="59"/>
    </row>
    <row r="48" spans="2:11" x14ac:dyDescent="0.25">
      <c r="B48" s="6"/>
      <c r="C48" s="473" t="s">
        <v>121</v>
      </c>
      <c r="D48" s="473"/>
      <c r="E48" s="473"/>
      <c r="F48" s="59"/>
      <c r="G48" s="473" t="s">
        <v>68</v>
      </c>
      <c r="H48" s="473"/>
      <c r="I48" s="24"/>
      <c r="J48" s="143" t="s">
        <v>69</v>
      </c>
      <c r="K48" s="59"/>
    </row>
    <row r="49" spans="2:11" x14ac:dyDescent="0.25">
      <c r="B49" s="6"/>
      <c r="C49" s="456" t="s">
        <v>70</v>
      </c>
      <c r="D49" s="456"/>
      <c r="E49" s="456"/>
      <c r="F49" s="64"/>
      <c r="G49" s="456" t="s">
        <v>122</v>
      </c>
      <c r="H49" s="456"/>
      <c r="I49" s="144"/>
      <c r="J49" s="108" t="s">
        <v>123</v>
      </c>
      <c r="K49" s="59"/>
    </row>
    <row r="50" spans="2:11" x14ac:dyDescent="0.25"/>
    <row r="51" spans="2:11" x14ac:dyDescent="0.25"/>
    <row r="52" spans="2:11" x14ac:dyDescent="0.25">
      <c r="I52" s="455"/>
    </row>
    <row r="53" spans="2:11" x14ac:dyDescent="0.25"/>
    <row r="54" spans="2:11" x14ac:dyDescent="0.25"/>
    <row r="55" spans="2:11" x14ac:dyDescent="0.25"/>
    <row r="56" spans="2:11" ht="15" customHeight="1" x14ac:dyDescent="0.25"/>
    <row r="57" spans="2:11" ht="15" customHeight="1" x14ac:dyDescent="0.25"/>
    <row r="58" spans="2:11" ht="15" customHeight="1" x14ac:dyDescent="0.25"/>
    <row r="59" spans="2:11" ht="15" customHeight="1" x14ac:dyDescent="0.25"/>
    <row r="60" spans="2:11" ht="15" customHeight="1" x14ac:dyDescent="0.25"/>
  </sheetData>
  <mergeCells count="36">
    <mergeCell ref="D19:E19"/>
    <mergeCell ref="C8:E8"/>
    <mergeCell ref="C9:E9"/>
    <mergeCell ref="C10:E10"/>
    <mergeCell ref="D2:I2"/>
    <mergeCell ref="D3:I3"/>
    <mergeCell ref="D4:I4"/>
    <mergeCell ref="D5:I5"/>
    <mergeCell ref="D7:I7"/>
    <mergeCell ref="C11:E11"/>
    <mergeCell ref="D12:E12"/>
    <mergeCell ref="D15:E15"/>
    <mergeCell ref="D16:E16"/>
    <mergeCell ref="C18:E18"/>
    <mergeCell ref="D35:E35"/>
    <mergeCell ref="D20:E20"/>
    <mergeCell ref="D21:E21"/>
    <mergeCell ref="D22:E22"/>
    <mergeCell ref="C24:E24"/>
    <mergeCell ref="C26:E26"/>
    <mergeCell ref="C27:E27"/>
    <mergeCell ref="D28:E28"/>
    <mergeCell ref="D30:E30"/>
    <mergeCell ref="D31:E31"/>
    <mergeCell ref="C33:E33"/>
    <mergeCell ref="D34:E34"/>
    <mergeCell ref="C49:E49"/>
    <mergeCell ref="G49:H49"/>
    <mergeCell ref="C48:E48"/>
    <mergeCell ref="G48:H48"/>
    <mergeCell ref="D36:E36"/>
    <mergeCell ref="D37:E37"/>
    <mergeCell ref="C39:E39"/>
    <mergeCell ref="C41:E41"/>
    <mergeCell ref="C43:E43"/>
    <mergeCell ref="C44:K44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I12 I28:J28" unlockedFormula="1"/>
    <ignoredError sqref="J12" formulaRange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2" workbookViewId="0">
      <selection activeCell="D38" sqref="D38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28515625" customWidth="1"/>
    <col min="4" max="4" width="49.28515625" customWidth="1"/>
    <col min="5" max="5" width="20.5703125" customWidth="1"/>
    <col min="6" max="6" width="21" customWidth="1"/>
    <col min="7" max="7" width="21.140625" customWidth="1"/>
    <col min="8" max="8" width="18.140625" customWidth="1"/>
    <col min="9" max="9" width="19.140625" customWidth="1"/>
    <col min="10" max="10" width="4.5703125" customWidth="1"/>
    <col min="11" max="11" width="15.85546875" bestFit="1" customWidth="1"/>
    <col min="12" max="16384" width="11.42578125" hidden="1"/>
  </cols>
  <sheetData>
    <row r="1" spans="2:11" ht="12" customHeight="1" x14ac:dyDescent="0.25">
      <c r="B1" s="65"/>
      <c r="C1" s="66"/>
      <c r="D1" s="65"/>
      <c r="E1" s="65"/>
      <c r="F1" s="65"/>
      <c r="G1" s="65"/>
      <c r="H1" s="65"/>
      <c r="I1" s="65"/>
      <c r="J1" s="65"/>
    </row>
    <row r="2" spans="2:11" x14ac:dyDescent="0.25">
      <c r="B2" s="65"/>
      <c r="C2" s="68"/>
      <c r="D2" s="482" t="s">
        <v>0</v>
      </c>
      <c r="E2" s="482"/>
      <c r="F2" s="482"/>
      <c r="G2" s="482"/>
      <c r="H2" s="482"/>
      <c r="I2" s="68"/>
      <c r="J2" s="68"/>
    </row>
    <row r="3" spans="2:11" x14ac:dyDescent="0.25">
      <c r="C3" s="68"/>
      <c r="D3" s="482" t="s">
        <v>124</v>
      </c>
      <c r="E3" s="482"/>
      <c r="F3" s="482"/>
      <c r="G3" s="482"/>
      <c r="H3" s="482"/>
      <c r="I3" s="68"/>
      <c r="J3" s="68"/>
    </row>
    <row r="4" spans="2:11" x14ac:dyDescent="0.25">
      <c r="C4" s="68"/>
      <c r="D4" s="501" t="s">
        <v>74</v>
      </c>
      <c r="E4" s="501"/>
      <c r="F4" s="501"/>
      <c r="G4" s="501"/>
      <c r="H4" s="501"/>
      <c r="I4" s="68"/>
      <c r="J4" s="68"/>
    </row>
    <row r="5" spans="2:11" x14ac:dyDescent="0.25">
      <c r="C5" s="68"/>
      <c r="D5" s="482" t="s">
        <v>125</v>
      </c>
      <c r="E5" s="482"/>
      <c r="F5" s="482"/>
      <c r="G5" s="482"/>
      <c r="H5" s="482"/>
      <c r="I5" s="68"/>
      <c r="J5" s="68"/>
    </row>
    <row r="6" spans="2:11" ht="21.75" customHeight="1" x14ac:dyDescent="0.25">
      <c r="B6" s="70"/>
      <c r="C6" s="71"/>
      <c r="D6" s="502"/>
      <c r="E6" s="502"/>
      <c r="F6" s="502"/>
      <c r="G6" s="502"/>
      <c r="H6" s="502"/>
      <c r="I6" s="502"/>
      <c r="J6" s="502"/>
    </row>
    <row r="7" spans="2:11" ht="48" x14ac:dyDescent="0.25">
      <c r="B7" s="147"/>
      <c r="C7" s="503" t="s">
        <v>75</v>
      </c>
      <c r="D7" s="503"/>
      <c r="E7" s="148" t="s">
        <v>49</v>
      </c>
      <c r="F7" s="148" t="s">
        <v>126</v>
      </c>
      <c r="G7" s="148" t="s">
        <v>127</v>
      </c>
      <c r="H7" s="148" t="s">
        <v>128</v>
      </c>
      <c r="I7" s="148" t="s">
        <v>129</v>
      </c>
      <c r="J7" s="149"/>
    </row>
    <row r="8" spans="2:11" x14ac:dyDescent="0.25">
      <c r="B8" s="91"/>
      <c r="C8" s="150"/>
      <c r="D8" s="151"/>
      <c r="E8" s="152"/>
      <c r="F8" s="94"/>
      <c r="G8" s="30"/>
      <c r="H8" s="153"/>
      <c r="I8" s="154"/>
      <c r="J8" s="155"/>
      <c r="K8" s="146"/>
    </row>
    <row r="9" spans="2:11" ht="15" customHeight="1" thickBot="1" x14ac:dyDescent="0.3">
      <c r="B9" s="83"/>
      <c r="C9" s="500" t="s">
        <v>58</v>
      </c>
      <c r="D9" s="500"/>
      <c r="E9" s="156">
        <v>0</v>
      </c>
      <c r="F9" s="156">
        <v>-108860718.5</v>
      </c>
      <c r="G9" s="156">
        <v>86260583.659999996</v>
      </c>
      <c r="H9" s="156">
        <v>0</v>
      </c>
      <c r="I9" s="157">
        <f>+H9+G9+F9</f>
        <v>-22600134.840000004</v>
      </c>
      <c r="J9" s="155"/>
    </row>
    <row r="10" spans="2:11" x14ac:dyDescent="0.25">
      <c r="B10" s="83"/>
      <c r="C10" s="166"/>
      <c r="D10" s="105"/>
      <c r="E10" s="167"/>
      <c r="F10" s="167"/>
      <c r="G10" s="167"/>
      <c r="H10" s="167"/>
      <c r="I10" s="167"/>
      <c r="J10" s="155"/>
      <c r="K10" s="146"/>
    </row>
    <row r="11" spans="2:11" x14ac:dyDescent="0.25">
      <c r="B11" s="83"/>
      <c r="C11" s="499" t="s">
        <v>130</v>
      </c>
      <c r="D11" s="499"/>
      <c r="E11" s="168">
        <f>SUM(E12:E14)</f>
        <v>0</v>
      </c>
      <c r="F11" s="168"/>
      <c r="G11" s="168"/>
      <c r="H11" s="168">
        <f>SUM(H12:H14)</f>
        <v>0</v>
      </c>
      <c r="I11" s="168">
        <f>SUM(E11:H11)</f>
        <v>0</v>
      </c>
      <c r="J11" s="155"/>
    </row>
    <row r="12" spans="2:11" x14ac:dyDescent="0.25">
      <c r="B12" s="91"/>
      <c r="C12" s="480" t="s">
        <v>131</v>
      </c>
      <c r="D12" s="480"/>
      <c r="E12" s="169">
        <v>0</v>
      </c>
      <c r="F12" s="170"/>
      <c r="G12" s="170"/>
      <c r="H12" s="169">
        <v>0</v>
      </c>
      <c r="I12" s="167">
        <f>SUM(E12:H12)</f>
        <v>0</v>
      </c>
      <c r="J12" s="155"/>
    </row>
    <row r="13" spans="2:11" x14ac:dyDescent="0.25">
      <c r="B13" s="91"/>
      <c r="C13" s="480" t="s">
        <v>51</v>
      </c>
      <c r="D13" s="480"/>
      <c r="E13" s="169">
        <v>0</v>
      </c>
      <c r="F13" s="170"/>
      <c r="G13" s="170"/>
      <c r="H13" s="169">
        <v>0</v>
      </c>
      <c r="I13" s="167">
        <f>SUM(E13:H13)</f>
        <v>0</v>
      </c>
      <c r="J13" s="155"/>
    </row>
    <row r="14" spans="2:11" x14ac:dyDescent="0.25">
      <c r="B14" s="91"/>
      <c r="C14" s="480" t="s">
        <v>132</v>
      </c>
      <c r="D14" s="480"/>
      <c r="E14" s="169">
        <v>0</v>
      </c>
      <c r="F14" s="170"/>
      <c r="G14" s="170"/>
      <c r="H14" s="169">
        <v>0</v>
      </c>
      <c r="I14" s="167">
        <f>SUM(E14:H14)</f>
        <v>0</v>
      </c>
      <c r="J14" s="155"/>
    </row>
    <row r="15" spans="2:11" x14ac:dyDescent="0.25">
      <c r="B15" s="83"/>
      <c r="C15" s="166"/>
      <c r="D15" s="105"/>
      <c r="E15" s="170"/>
      <c r="F15" s="170"/>
      <c r="G15" s="170"/>
      <c r="H15" s="167"/>
      <c r="I15" s="167"/>
      <c r="J15" s="155"/>
    </row>
    <row r="16" spans="2:11" ht="23.25" customHeight="1" x14ac:dyDescent="0.25">
      <c r="B16" s="83"/>
      <c r="C16" s="499" t="s">
        <v>133</v>
      </c>
      <c r="D16" s="499"/>
      <c r="E16" s="171"/>
      <c r="F16" s="168">
        <f>SUM(F18:F20)</f>
        <v>5648606897.3800001</v>
      </c>
      <c r="G16" s="168">
        <f>G17</f>
        <v>476655185.31999999</v>
      </c>
      <c r="H16" s="168">
        <f>SUM(H17:H20)</f>
        <v>0</v>
      </c>
      <c r="I16" s="168">
        <f>SUM(E16:H16)</f>
        <v>6125262082.6999998</v>
      </c>
      <c r="J16" s="155"/>
    </row>
    <row r="17" spans="2:11" x14ac:dyDescent="0.25">
      <c r="B17" s="91"/>
      <c r="C17" s="480" t="s">
        <v>134</v>
      </c>
      <c r="D17" s="480"/>
      <c r="E17" s="170"/>
      <c r="F17" s="170"/>
      <c r="G17" s="169">
        <v>476655185.31999999</v>
      </c>
      <c r="H17" s="169">
        <v>0</v>
      </c>
      <c r="I17" s="167">
        <f>SUM(E17:H17)</f>
        <v>476655185.31999999</v>
      </c>
      <c r="J17" s="155"/>
    </row>
    <row r="18" spans="2:11" x14ac:dyDescent="0.25">
      <c r="B18" s="91"/>
      <c r="C18" s="480" t="s">
        <v>55</v>
      </c>
      <c r="D18" s="480"/>
      <c r="E18" s="170"/>
      <c r="F18" s="169">
        <v>5648606897.3800001</v>
      </c>
      <c r="G18" s="170"/>
      <c r="H18" s="169">
        <v>0</v>
      </c>
      <c r="I18" s="167">
        <f>SUM(E18:H18)</f>
        <v>5648606897.3800001</v>
      </c>
      <c r="J18" s="155"/>
    </row>
    <row r="19" spans="2:11" x14ac:dyDescent="0.25">
      <c r="B19" s="91"/>
      <c r="C19" s="480" t="s">
        <v>135</v>
      </c>
      <c r="D19" s="480"/>
      <c r="E19" s="170"/>
      <c r="F19" s="169">
        <v>0</v>
      </c>
      <c r="G19" s="170"/>
      <c r="H19" s="169">
        <v>0</v>
      </c>
      <c r="I19" s="167">
        <f>SUM(E19:H19)</f>
        <v>0</v>
      </c>
      <c r="J19" s="155"/>
    </row>
    <row r="20" spans="2:11" x14ac:dyDescent="0.25">
      <c r="B20" s="91"/>
      <c r="C20" s="480" t="s">
        <v>57</v>
      </c>
      <c r="D20" s="480"/>
      <c r="E20" s="170"/>
      <c r="F20" s="169">
        <v>0</v>
      </c>
      <c r="G20" s="170"/>
      <c r="H20" s="169">
        <v>0</v>
      </c>
      <c r="I20" s="167">
        <f>SUM(E20:H20)</f>
        <v>0</v>
      </c>
      <c r="J20" s="155"/>
    </row>
    <row r="21" spans="2:11" x14ac:dyDescent="0.25">
      <c r="B21" s="83"/>
      <c r="C21" s="166"/>
      <c r="D21" s="105"/>
      <c r="E21" s="170"/>
      <c r="F21" s="167"/>
      <c r="G21" s="170"/>
      <c r="H21" s="170"/>
      <c r="I21" s="170"/>
      <c r="J21" s="155"/>
    </row>
    <row r="22" spans="2:11" ht="15.75" thickBot="1" x14ac:dyDescent="0.3">
      <c r="B22" s="83"/>
      <c r="C22" s="500" t="s">
        <v>136</v>
      </c>
      <c r="D22" s="500"/>
      <c r="E22" s="172">
        <f>E9+E11+E16</f>
        <v>0</v>
      </c>
      <c r="F22" s="172">
        <f>F9+F11+F16</f>
        <v>5539746178.8800001</v>
      </c>
      <c r="G22" s="172">
        <f>+G17</f>
        <v>476655185.31999999</v>
      </c>
      <c r="H22" s="172">
        <f>H9+H11+H16</f>
        <v>0</v>
      </c>
      <c r="I22" s="172">
        <f>SUM(E22:H22)</f>
        <v>6016401364.1999998</v>
      </c>
      <c r="J22" s="155"/>
    </row>
    <row r="23" spans="2:11" x14ac:dyDescent="0.25">
      <c r="B23" s="91"/>
      <c r="C23" s="105"/>
      <c r="D23" s="100"/>
      <c r="E23" s="167"/>
      <c r="F23" s="170"/>
      <c r="G23" s="170"/>
      <c r="H23" s="167"/>
      <c r="I23" s="167"/>
      <c r="J23" s="155"/>
    </row>
    <row r="24" spans="2:11" x14ac:dyDescent="0.25">
      <c r="B24" s="83"/>
      <c r="C24" s="499" t="s">
        <v>137</v>
      </c>
      <c r="D24" s="499"/>
      <c r="E24" s="168">
        <f>SUM(E25:E27)</f>
        <v>0</v>
      </c>
      <c r="F24" s="171"/>
      <c r="G24" s="171"/>
      <c r="H24" s="168">
        <f>SUM(H25:H27)</f>
        <v>0</v>
      </c>
      <c r="I24" s="168">
        <f>SUM(E24:H24)</f>
        <v>0</v>
      </c>
      <c r="J24" s="155"/>
    </row>
    <row r="25" spans="2:11" x14ac:dyDescent="0.25">
      <c r="B25" s="91"/>
      <c r="C25" s="480" t="s">
        <v>50</v>
      </c>
      <c r="D25" s="480"/>
      <c r="E25" s="169">
        <v>0</v>
      </c>
      <c r="F25" s="170"/>
      <c r="G25" s="170"/>
      <c r="H25" s="169">
        <v>0</v>
      </c>
      <c r="I25" s="167">
        <f>SUM(E25:H25)</f>
        <v>0</v>
      </c>
      <c r="J25" s="155"/>
    </row>
    <row r="26" spans="2:11" x14ac:dyDescent="0.25">
      <c r="B26" s="91"/>
      <c r="C26" s="480" t="s">
        <v>51</v>
      </c>
      <c r="D26" s="480"/>
      <c r="E26" s="169">
        <v>0</v>
      </c>
      <c r="F26" s="170"/>
      <c r="G26" s="170"/>
      <c r="H26" s="169">
        <v>0</v>
      </c>
      <c r="I26" s="167">
        <f>SUM(E26:H26)</f>
        <v>0</v>
      </c>
      <c r="J26" s="155"/>
    </row>
    <row r="27" spans="2:11" x14ac:dyDescent="0.25">
      <c r="B27" s="91"/>
      <c r="C27" s="480" t="s">
        <v>132</v>
      </c>
      <c r="D27" s="480"/>
      <c r="E27" s="169">
        <v>0</v>
      </c>
      <c r="F27" s="170"/>
      <c r="G27" s="170"/>
      <c r="H27" s="169">
        <v>0</v>
      </c>
      <c r="I27" s="167">
        <f>SUM(E27:H27)</f>
        <v>0</v>
      </c>
      <c r="J27" s="155"/>
    </row>
    <row r="28" spans="2:11" x14ac:dyDescent="0.25">
      <c r="B28" s="83"/>
      <c r="C28" s="166"/>
      <c r="D28" s="105"/>
      <c r="E28" s="167"/>
      <c r="F28" s="170"/>
      <c r="G28" s="170"/>
      <c r="H28" s="167"/>
      <c r="I28" s="167"/>
      <c r="J28" s="155"/>
    </row>
    <row r="29" spans="2:11" x14ac:dyDescent="0.25">
      <c r="B29" s="83" t="s">
        <v>83</v>
      </c>
      <c r="C29" s="499" t="s">
        <v>138</v>
      </c>
      <c r="D29" s="499"/>
      <c r="E29" s="168"/>
      <c r="F29" s="168">
        <f>+F30+F31</f>
        <v>348476580.39999998</v>
      </c>
      <c r="G29" s="168">
        <f>+G30</f>
        <v>476655185.31999999</v>
      </c>
      <c r="H29" s="168">
        <f>+H30+H31+H32+H33</f>
        <v>0</v>
      </c>
      <c r="I29" s="168">
        <f>SUM(E29:H29)</f>
        <v>825131765.72000003</v>
      </c>
      <c r="J29" s="155"/>
    </row>
    <row r="30" spans="2:11" x14ac:dyDescent="0.25">
      <c r="B30" s="91"/>
      <c r="C30" s="480" t="s">
        <v>134</v>
      </c>
      <c r="D30" s="480"/>
      <c r="E30" s="170"/>
      <c r="F30" s="169">
        <v>0</v>
      </c>
      <c r="G30" s="169">
        <v>476655185.31999999</v>
      </c>
      <c r="H30" s="169">
        <v>0</v>
      </c>
      <c r="I30" s="167">
        <f>SUM(E30:H30)</f>
        <v>476655185.31999999</v>
      </c>
      <c r="J30" s="155"/>
      <c r="K30" s="146"/>
    </row>
    <row r="31" spans="2:11" x14ac:dyDescent="0.25">
      <c r="B31" s="91"/>
      <c r="C31" s="480" t="s">
        <v>55</v>
      </c>
      <c r="D31" s="480"/>
      <c r="E31" s="170"/>
      <c r="F31" s="169">
        <v>348476580.39999998</v>
      </c>
      <c r="G31" s="170"/>
      <c r="H31" s="169">
        <v>0</v>
      </c>
      <c r="I31" s="167">
        <f>SUM(E31:H31)</f>
        <v>348476580.39999998</v>
      </c>
      <c r="J31" s="155"/>
      <c r="K31" s="146"/>
    </row>
    <row r="32" spans="2:11" x14ac:dyDescent="0.25">
      <c r="B32" s="91"/>
      <c r="C32" s="480" t="s">
        <v>135</v>
      </c>
      <c r="D32" s="480"/>
      <c r="E32" s="170"/>
      <c r="F32" s="169">
        <v>0</v>
      </c>
      <c r="G32" s="170"/>
      <c r="H32" s="169">
        <v>0</v>
      </c>
      <c r="I32" s="167">
        <f>SUM(E32:H32)</f>
        <v>0</v>
      </c>
      <c r="J32" s="155"/>
    </row>
    <row r="33" spans="2:11" x14ac:dyDescent="0.25">
      <c r="B33" s="91"/>
      <c r="C33" s="480" t="s">
        <v>57</v>
      </c>
      <c r="D33" s="480"/>
      <c r="E33" s="170"/>
      <c r="F33" s="169">
        <v>0</v>
      </c>
      <c r="G33" s="170"/>
      <c r="H33" s="169">
        <v>0</v>
      </c>
      <c r="I33" s="167">
        <f>SUM(E33:H33)</f>
        <v>0</v>
      </c>
      <c r="J33" s="155"/>
    </row>
    <row r="34" spans="2:11" x14ac:dyDescent="0.25">
      <c r="B34" s="83"/>
      <c r="C34" s="497"/>
      <c r="D34" s="497"/>
      <c r="E34" s="170"/>
      <c r="F34" s="167"/>
      <c r="G34" s="170"/>
      <c r="H34" s="170"/>
      <c r="I34" s="170"/>
      <c r="J34" s="155"/>
    </row>
    <row r="35" spans="2:11" x14ac:dyDescent="0.25">
      <c r="B35" s="158"/>
      <c r="C35" s="498" t="s">
        <v>139</v>
      </c>
      <c r="D35" s="498"/>
      <c r="E35" s="173">
        <f>E22+E24+E29</f>
        <v>0</v>
      </c>
      <c r="F35" s="173">
        <f>F22+F24+F29</f>
        <v>5888222759.2799997</v>
      </c>
      <c r="G35" s="173">
        <f>+G29+G9</f>
        <v>562915768.98000002</v>
      </c>
      <c r="H35" s="173">
        <f>H22+H24+H29</f>
        <v>0</v>
      </c>
      <c r="I35" s="173">
        <f>+F35+G35+H35</f>
        <v>6451138528.2600002</v>
      </c>
      <c r="J35" s="159"/>
      <c r="K35" s="146"/>
    </row>
    <row r="36" spans="2:11" x14ac:dyDescent="0.25">
      <c r="B36" s="160"/>
      <c r="C36" s="160"/>
      <c r="D36" s="160"/>
      <c r="E36" s="160"/>
      <c r="F36" s="160"/>
      <c r="G36" s="161"/>
      <c r="H36" s="162"/>
      <c r="I36" s="161"/>
      <c r="J36" s="163"/>
      <c r="K36" s="146"/>
    </row>
    <row r="37" spans="2:11" x14ac:dyDescent="0.25">
      <c r="B37" s="65"/>
      <c r="C37" s="494" t="s">
        <v>64</v>
      </c>
      <c r="D37" s="494"/>
      <c r="E37" s="494"/>
      <c r="F37" s="494"/>
      <c r="G37" s="494"/>
      <c r="H37" s="494"/>
      <c r="I37" s="494"/>
      <c r="J37" s="494"/>
    </row>
    <row r="38" spans="2:11" x14ac:dyDescent="0.25">
      <c r="B38" s="65"/>
      <c r="C38" s="100"/>
      <c r="D38" s="101"/>
      <c r="E38" s="102"/>
      <c r="F38" s="102"/>
      <c r="G38" s="65"/>
      <c r="H38" s="103"/>
      <c r="I38" s="101"/>
      <c r="J38" s="102"/>
    </row>
    <row r="39" spans="2:11" x14ac:dyDescent="0.25">
      <c r="B39" s="65"/>
      <c r="C39" s="100"/>
      <c r="D39" s="101"/>
      <c r="E39" s="102"/>
      <c r="F39" s="102"/>
      <c r="G39" s="65"/>
      <c r="H39" s="103"/>
      <c r="I39" s="101"/>
      <c r="J39" s="102"/>
    </row>
    <row r="40" spans="2:11" x14ac:dyDescent="0.25">
      <c r="B40" s="65"/>
      <c r="C40" s="100"/>
      <c r="D40" s="495"/>
      <c r="E40" s="495"/>
      <c r="F40" s="102"/>
      <c r="G40" s="165"/>
      <c r="H40" s="496"/>
      <c r="I40" s="496"/>
      <c r="J40" s="102"/>
    </row>
    <row r="41" spans="2:11" x14ac:dyDescent="0.25">
      <c r="B41" s="65"/>
      <c r="C41" s="473" t="s">
        <v>86</v>
      </c>
      <c r="D41" s="473"/>
      <c r="E41" s="102"/>
      <c r="F41" s="473" t="s">
        <v>140</v>
      </c>
      <c r="G41" s="473"/>
      <c r="H41" s="473"/>
      <c r="I41" s="473"/>
      <c r="J41" s="105"/>
    </row>
    <row r="42" spans="2:11" x14ac:dyDescent="0.25">
      <c r="B42" s="65"/>
      <c r="C42" s="460" t="s">
        <v>88</v>
      </c>
      <c r="D42" s="460"/>
      <c r="E42" s="104"/>
      <c r="F42" s="460" t="s">
        <v>68</v>
      </c>
      <c r="G42" s="460"/>
      <c r="H42" s="473" t="s">
        <v>69</v>
      </c>
      <c r="I42" s="473"/>
      <c r="J42" s="105"/>
    </row>
    <row r="43" spans="2:11" x14ac:dyDescent="0.25">
      <c r="C43" s="474" t="s">
        <v>70</v>
      </c>
      <c r="D43" s="474"/>
      <c r="E43" s="106"/>
      <c r="F43" s="457" t="s">
        <v>71</v>
      </c>
      <c r="G43" s="457"/>
      <c r="H43" s="456" t="s">
        <v>72</v>
      </c>
      <c r="I43" s="456"/>
    </row>
    <row r="44" spans="2:11" ht="15" customHeight="1" x14ac:dyDescent="0.25"/>
    <row r="45" spans="2:11" ht="15" customHeight="1" x14ac:dyDescent="0.25"/>
    <row r="46" spans="2:11" ht="15" customHeight="1" x14ac:dyDescent="0.25"/>
    <row r="47" spans="2:11" ht="15" customHeight="1" x14ac:dyDescent="0.25"/>
  </sheetData>
  <mergeCells count="39">
    <mergeCell ref="C14:D14"/>
    <mergeCell ref="D2:H2"/>
    <mergeCell ref="D3:H3"/>
    <mergeCell ref="D4:H4"/>
    <mergeCell ref="D5:H5"/>
    <mergeCell ref="D6:J6"/>
    <mergeCell ref="C7:D7"/>
    <mergeCell ref="C9:D9"/>
    <mergeCell ref="C11:D11"/>
    <mergeCell ref="C12:D12"/>
    <mergeCell ref="C13:D13"/>
    <mergeCell ref="C30:D30"/>
    <mergeCell ref="C16:D16"/>
    <mergeCell ref="C17:D17"/>
    <mergeCell ref="C18:D18"/>
    <mergeCell ref="C19:D19"/>
    <mergeCell ref="C20:D20"/>
    <mergeCell ref="C22:D22"/>
    <mergeCell ref="C24:D24"/>
    <mergeCell ref="C25:D25"/>
    <mergeCell ref="C26:D26"/>
    <mergeCell ref="C27:D27"/>
    <mergeCell ref="C29:D29"/>
    <mergeCell ref="C31:D31"/>
    <mergeCell ref="C32:D32"/>
    <mergeCell ref="C33:D33"/>
    <mergeCell ref="C34:D34"/>
    <mergeCell ref="C35:D35"/>
    <mergeCell ref="C43:D43"/>
    <mergeCell ref="F43:G43"/>
    <mergeCell ref="H43:I43"/>
    <mergeCell ref="C37:J37"/>
    <mergeCell ref="D40:E40"/>
    <mergeCell ref="H40:I40"/>
    <mergeCell ref="C41:D41"/>
    <mergeCell ref="F41:I41"/>
    <mergeCell ref="C42:D42"/>
    <mergeCell ref="F42:G42"/>
    <mergeCell ref="H42:I42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G35 G2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E34" workbookViewId="0">
      <selection activeCell="K6" sqref="K6"/>
    </sheetView>
  </sheetViews>
  <sheetFormatPr baseColWidth="10" defaultColWidth="0" defaultRowHeight="15" customHeight="1" zeroHeight="1" x14ac:dyDescent="0.25"/>
  <cols>
    <col min="1" max="1" width="2" style="108" customWidth="1"/>
    <col min="2" max="2" width="2.42578125" style="108" customWidth="1"/>
    <col min="3" max="3" width="11.42578125" style="108" customWidth="1"/>
    <col min="4" max="4" width="59" style="108" customWidth="1"/>
    <col min="5" max="6" width="14.7109375" style="108" customWidth="1"/>
    <col min="7" max="7" width="4.85546875" style="108" customWidth="1"/>
    <col min="8" max="8" width="11.42578125" style="108" customWidth="1"/>
    <col min="9" max="9" width="56" style="108" customWidth="1"/>
    <col min="10" max="10" width="14.42578125" style="108" customWidth="1"/>
    <col min="11" max="11" width="13.28515625" style="108" customWidth="1"/>
    <col min="12" max="12" width="3.7109375" style="108" customWidth="1"/>
    <col min="13" max="13" width="4.5703125" style="108" customWidth="1"/>
    <col min="14" max="16384" width="11.42578125" style="108" hidden="1"/>
  </cols>
  <sheetData>
    <row r="1" spans="2:12" x14ac:dyDescent="0.25"/>
    <row r="2" spans="2:12" ht="20.25" x14ac:dyDescent="0.3">
      <c r="B2" s="65"/>
      <c r="C2" s="175"/>
      <c r="D2" s="505" t="s">
        <v>0</v>
      </c>
      <c r="E2" s="505"/>
      <c r="F2" s="505"/>
      <c r="G2" s="505"/>
      <c r="H2" s="505"/>
      <c r="I2" s="505"/>
      <c r="J2" s="505"/>
      <c r="K2" s="176"/>
      <c r="L2" s="175"/>
    </row>
    <row r="3" spans="2:12" ht="20.25" x14ac:dyDescent="0.3">
      <c r="C3" s="177"/>
      <c r="D3" s="506" t="s">
        <v>141</v>
      </c>
      <c r="E3" s="506"/>
      <c r="F3" s="506"/>
      <c r="G3" s="506"/>
      <c r="H3" s="506"/>
      <c r="I3" s="506"/>
      <c r="J3" s="506"/>
      <c r="K3" s="178"/>
      <c r="L3" s="177"/>
    </row>
    <row r="4" spans="2:12" ht="20.25" x14ac:dyDescent="0.3">
      <c r="C4" s="177"/>
      <c r="D4" s="505" t="s">
        <v>2</v>
      </c>
      <c r="E4" s="505"/>
      <c r="F4" s="505"/>
      <c r="G4" s="505"/>
      <c r="H4" s="505"/>
      <c r="I4" s="505"/>
      <c r="J4" s="505"/>
      <c r="K4" s="178"/>
      <c r="L4" s="177"/>
    </row>
    <row r="5" spans="2:12" ht="20.25" x14ac:dyDescent="0.3">
      <c r="C5" s="177"/>
      <c r="D5" s="506" t="s">
        <v>3</v>
      </c>
      <c r="E5" s="506"/>
      <c r="F5" s="506"/>
      <c r="G5" s="506"/>
      <c r="H5" s="506"/>
      <c r="I5" s="506"/>
      <c r="J5" s="506"/>
      <c r="K5" s="178"/>
      <c r="L5" s="177"/>
    </row>
    <row r="6" spans="2:12" ht="20.25" x14ac:dyDescent="0.3">
      <c r="B6" s="179"/>
      <c r="C6" s="179"/>
      <c r="D6" s="180"/>
      <c r="E6" s="180"/>
      <c r="F6" s="180"/>
      <c r="G6" s="180"/>
      <c r="H6" s="180"/>
      <c r="I6" s="180"/>
      <c r="J6" s="181"/>
      <c r="K6" s="181"/>
      <c r="L6" s="65"/>
    </row>
    <row r="7" spans="2:12" ht="20.25" x14ac:dyDescent="0.3">
      <c r="B7" s="179"/>
      <c r="C7" s="71"/>
      <c r="D7" s="507"/>
      <c r="E7" s="507"/>
      <c r="F7" s="507"/>
      <c r="G7" s="507"/>
      <c r="H7" s="507"/>
      <c r="I7" s="507"/>
      <c r="J7" s="507"/>
      <c r="K7" s="507"/>
      <c r="L7" s="65"/>
    </row>
    <row r="8" spans="2:12" x14ac:dyDescent="0.25">
      <c r="B8" s="184"/>
      <c r="C8" s="503" t="s">
        <v>75</v>
      </c>
      <c r="D8" s="503"/>
      <c r="E8" s="185">
        <v>2018</v>
      </c>
      <c r="F8" s="185">
        <v>2017</v>
      </c>
      <c r="G8" s="186"/>
      <c r="H8" s="503" t="s">
        <v>75</v>
      </c>
      <c r="I8" s="503"/>
      <c r="J8" s="185">
        <v>2018</v>
      </c>
      <c r="K8" s="185">
        <v>2017</v>
      </c>
      <c r="L8" s="187"/>
    </row>
    <row r="9" spans="2:12" x14ac:dyDescent="0.25">
      <c r="B9" s="191"/>
      <c r="C9" s="504" t="s">
        <v>142</v>
      </c>
      <c r="D9" s="504"/>
      <c r="E9" s="192"/>
      <c r="F9" s="192"/>
      <c r="G9" s="66"/>
      <c r="H9" s="504" t="s">
        <v>143</v>
      </c>
      <c r="I9" s="504"/>
      <c r="J9" s="192"/>
      <c r="K9" s="192"/>
      <c r="L9" s="193"/>
    </row>
    <row r="10" spans="2:12" x14ac:dyDescent="0.25">
      <c r="B10" s="194"/>
      <c r="C10" s="481" t="s">
        <v>144</v>
      </c>
      <c r="D10" s="481"/>
      <c r="E10" s="37">
        <f>SUM(E11:E18)</f>
        <v>637270910.49000001</v>
      </c>
      <c r="F10" s="37">
        <f>SUM(F11:F18)</f>
        <v>521393400.33999991</v>
      </c>
      <c r="G10" s="66"/>
      <c r="H10" s="504" t="s">
        <v>145</v>
      </c>
      <c r="I10" s="504"/>
      <c r="J10" s="37">
        <f>SUM(J11:J13)</f>
        <v>920376020.07000005</v>
      </c>
      <c r="K10" s="37">
        <f>SUM(K11:K13)</f>
        <v>776698659.04999995</v>
      </c>
      <c r="L10" s="93"/>
    </row>
    <row r="11" spans="2:12" x14ac:dyDescent="0.25">
      <c r="B11" s="195"/>
      <c r="C11" s="480" t="s">
        <v>146</v>
      </c>
      <c r="D11" s="480"/>
      <c r="E11" s="94">
        <v>451898179.76999998</v>
      </c>
      <c r="F11" s="94">
        <v>387481669.77999997</v>
      </c>
      <c r="G11" s="66"/>
      <c r="H11" s="480" t="s">
        <v>147</v>
      </c>
      <c r="I11" s="480"/>
      <c r="J11" s="94">
        <v>503606024.40000004</v>
      </c>
      <c r="K11" s="94">
        <v>403058393.37</v>
      </c>
      <c r="L11" s="93"/>
    </row>
    <row r="12" spans="2:12" x14ac:dyDescent="0.25">
      <c r="B12" s="195"/>
      <c r="C12" s="480" t="s">
        <v>148</v>
      </c>
      <c r="D12" s="480"/>
      <c r="E12" s="94">
        <v>0</v>
      </c>
      <c r="F12" s="94">
        <v>0</v>
      </c>
      <c r="G12" s="66"/>
      <c r="H12" s="480" t="s">
        <v>149</v>
      </c>
      <c r="I12" s="480"/>
      <c r="J12" s="94">
        <v>121571344.83000001</v>
      </c>
      <c r="K12" s="94">
        <v>98435792.390000001</v>
      </c>
      <c r="L12" s="93"/>
    </row>
    <row r="13" spans="2:12" x14ac:dyDescent="0.25">
      <c r="B13" s="195"/>
      <c r="C13" s="480" t="s">
        <v>150</v>
      </c>
      <c r="D13" s="480"/>
      <c r="E13" s="94">
        <v>18500000</v>
      </c>
      <c r="F13" s="94">
        <v>0</v>
      </c>
      <c r="G13" s="66"/>
      <c r="H13" s="480" t="s">
        <v>151</v>
      </c>
      <c r="I13" s="480"/>
      <c r="J13" s="94">
        <v>295198650.84000003</v>
      </c>
      <c r="K13" s="94">
        <v>275204473.29000002</v>
      </c>
      <c r="L13" s="93"/>
    </row>
    <row r="14" spans="2:12" x14ac:dyDescent="0.25">
      <c r="B14" s="195"/>
      <c r="C14" s="480" t="s">
        <v>152</v>
      </c>
      <c r="D14" s="480"/>
      <c r="E14" s="94">
        <v>93967753.120000005</v>
      </c>
      <c r="F14" s="94">
        <v>72951105.209999993</v>
      </c>
      <c r="G14" s="66"/>
      <c r="H14" s="151"/>
      <c r="I14" s="100"/>
      <c r="J14" s="164"/>
      <c r="K14" s="164"/>
      <c r="L14" s="93"/>
    </row>
    <row r="15" spans="2:12" x14ac:dyDescent="0.25">
      <c r="B15" s="195"/>
      <c r="C15" s="480" t="s">
        <v>153</v>
      </c>
      <c r="D15" s="480"/>
      <c r="E15" s="94">
        <v>2279361.48</v>
      </c>
      <c r="F15" s="94">
        <v>3126008.32</v>
      </c>
      <c r="G15" s="66"/>
      <c r="H15" s="504" t="s">
        <v>154</v>
      </c>
      <c r="I15" s="504"/>
      <c r="J15" s="37">
        <f>SUM(J16:J24)</f>
        <v>62355340.269999996</v>
      </c>
      <c r="K15" s="37">
        <f>SUM(K16:K24)</f>
        <v>57820762.229999997</v>
      </c>
      <c r="L15" s="93"/>
    </row>
    <row r="16" spans="2:12" x14ac:dyDescent="0.25">
      <c r="B16" s="195"/>
      <c r="C16" s="480" t="s">
        <v>155</v>
      </c>
      <c r="D16" s="480"/>
      <c r="E16" s="94">
        <v>70625616.120000005</v>
      </c>
      <c r="F16" s="94">
        <v>57834617.030000001</v>
      </c>
      <c r="G16" s="66"/>
      <c r="H16" s="480" t="s">
        <v>156</v>
      </c>
      <c r="I16" s="480"/>
      <c r="J16" s="94">
        <v>0</v>
      </c>
      <c r="K16" s="94">
        <v>0</v>
      </c>
      <c r="L16" s="93"/>
    </row>
    <row r="17" spans="2:12" x14ac:dyDescent="0.25">
      <c r="B17" s="195"/>
      <c r="C17" s="480" t="s">
        <v>157</v>
      </c>
      <c r="D17" s="480"/>
      <c r="E17" s="94">
        <v>0</v>
      </c>
      <c r="F17" s="94">
        <v>0</v>
      </c>
      <c r="G17" s="66"/>
      <c r="H17" s="480" t="s">
        <v>158</v>
      </c>
      <c r="I17" s="480"/>
      <c r="J17" s="94">
        <v>0</v>
      </c>
      <c r="K17" s="94">
        <v>0</v>
      </c>
      <c r="L17" s="93"/>
    </row>
    <row r="18" spans="2:12" x14ac:dyDescent="0.25">
      <c r="B18" s="195"/>
      <c r="C18" s="480" t="s">
        <v>159</v>
      </c>
      <c r="D18" s="480"/>
      <c r="E18" s="94">
        <v>0</v>
      </c>
      <c r="F18" s="94">
        <v>0</v>
      </c>
      <c r="G18" s="66"/>
      <c r="H18" s="480" t="s">
        <v>160</v>
      </c>
      <c r="I18" s="480"/>
      <c r="J18" s="94">
        <v>0</v>
      </c>
      <c r="K18" s="94">
        <v>0</v>
      </c>
      <c r="L18" s="93"/>
    </row>
    <row r="19" spans="2:12" x14ac:dyDescent="0.25">
      <c r="B19" s="194"/>
      <c r="C19" s="151"/>
      <c r="D19" s="100"/>
      <c r="E19" s="164"/>
      <c r="F19" s="164"/>
      <c r="G19" s="66"/>
      <c r="H19" s="480" t="s">
        <v>161</v>
      </c>
      <c r="I19" s="480"/>
      <c r="J19" s="95">
        <v>62297340.269999996</v>
      </c>
      <c r="K19" s="94">
        <v>57762762.229999997</v>
      </c>
      <c r="L19" s="93"/>
    </row>
    <row r="20" spans="2:12" x14ac:dyDescent="0.25">
      <c r="B20" s="194"/>
      <c r="C20" s="481" t="s">
        <v>162</v>
      </c>
      <c r="D20" s="481"/>
      <c r="E20" s="37">
        <f>SUM(E21:E22)</f>
        <v>858691444.50999999</v>
      </c>
      <c r="F20" s="37">
        <f>SUM(F21:F22)</f>
        <v>853402898.57000005</v>
      </c>
      <c r="G20" s="66"/>
      <c r="H20" s="480" t="s">
        <v>163</v>
      </c>
      <c r="I20" s="480"/>
      <c r="J20" s="94">
        <v>0</v>
      </c>
      <c r="K20" s="94">
        <v>0</v>
      </c>
      <c r="L20" s="93"/>
    </row>
    <row r="21" spans="2:12" x14ac:dyDescent="0.25">
      <c r="B21" s="195"/>
      <c r="C21" s="480" t="s">
        <v>164</v>
      </c>
      <c r="D21" s="480"/>
      <c r="E21" s="94">
        <v>674770243.12</v>
      </c>
      <c r="F21" s="94">
        <v>681389147.73000002</v>
      </c>
      <c r="G21" s="66"/>
      <c r="H21" s="480" t="s">
        <v>165</v>
      </c>
      <c r="I21" s="480"/>
      <c r="J21" s="94">
        <v>0</v>
      </c>
      <c r="K21" s="94">
        <v>0</v>
      </c>
      <c r="L21" s="93"/>
    </row>
    <row r="22" spans="2:12" x14ac:dyDescent="0.25">
      <c r="B22" s="195"/>
      <c r="C22" s="480" t="s">
        <v>166</v>
      </c>
      <c r="D22" s="480"/>
      <c r="E22" s="94">
        <v>183921201.38999999</v>
      </c>
      <c r="F22" s="94">
        <v>172013750.84</v>
      </c>
      <c r="G22" s="66"/>
      <c r="H22" s="480" t="s">
        <v>167</v>
      </c>
      <c r="I22" s="480"/>
      <c r="J22" s="94">
        <v>0</v>
      </c>
      <c r="K22" s="94">
        <v>0</v>
      </c>
      <c r="L22" s="93"/>
    </row>
    <row r="23" spans="2:12" x14ac:dyDescent="0.25">
      <c r="B23" s="194"/>
      <c r="C23" s="151"/>
      <c r="D23" s="100"/>
      <c r="E23" s="164"/>
      <c r="F23" s="164"/>
      <c r="G23" s="66"/>
      <c r="H23" s="480" t="s">
        <v>168</v>
      </c>
      <c r="I23" s="480"/>
      <c r="J23" s="94">
        <v>58000</v>
      </c>
      <c r="K23" s="94">
        <v>58000</v>
      </c>
      <c r="L23" s="93"/>
    </row>
    <row r="24" spans="2:12" x14ac:dyDescent="0.25">
      <c r="B24" s="195"/>
      <c r="C24" s="481" t="s">
        <v>169</v>
      </c>
      <c r="D24" s="481"/>
      <c r="E24" s="37">
        <f>SUM(E25:E29)</f>
        <v>16707831.98</v>
      </c>
      <c r="F24" s="37">
        <f>SUM(F25:F29)</f>
        <v>16236772.07</v>
      </c>
      <c r="G24" s="66"/>
      <c r="H24" s="480" t="s">
        <v>170</v>
      </c>
      <c r="I24" s="480"/>
      <c r="J24" s="94">
        <v>0</v>
      </c>
      <c r="K24" s="94">
        <v>0</v>
      </c>
      <c r="L24" s="93"/>
    </row>
    <row r="25" spans="2:12" x14ac:dyDescent="0.25">
      <c r="B25" s="195"/>
      <c r="C25" s="480" t="s">
        <v>171</v>
      </c>
      <c r="D25" s="480"/>
      <c r="E25" s="95">
        <v>15238629.630000001</v>
      </c>
      <c r="F25" s="94">
        <v>15709183.84</v>
      </c>
      <c r="G25" s="66"/>
      <c r="H25" s="151"/>
      <c r="I25" s="100"/>
      <c r="J25" s="164"/>
      <c r="K25" s="164"/>
      <c r="L25" s="93"/>
    </row>
    <row r="26" spans="2:12" x14ac:dyDescent="0.25">
      <c r="B26" s="195"/>
      <c r="C26" s="480" t="s">
        <v>172</v>
      </c>
      <c r="D26" s="480"/>
      <c r="E26" s="94">
        <v>0</v>
      </c>
      <c r="F26" s="94">
        <v>0</v>
      </c>
      <c r="G26" s="66"/>
      <c r="H26" s="481" t="s">
        <v>164</v>
      </c>
      <c r="I26" s="481"/>
      <c r="J26" s="37">
        <f>SUM(J27:J29)</f>
        <v>4803543</v>
      </c>
      <c r="K26" s="37">
        <f>SUM(K27:K29)</f>
        <v>4600533</v>
      </c>
      <c r="L26" s="93"/>
    </row>
    <row r="27" spans="2:12" x14ac:dyDescent="0.25">
      <c r="B27" s="195"/>
      <c r="C27" s="480" t="s">
        <v>173</v>
      </c>
      <c r="D27" s="480"/>
      <c r="E27" s="94">
        <v>0</v>
      </c>
      <c r="F27" s="94">
        <v>0</v>
      </c>
      <c r="G27" s="66"/>
      <c r="H27" s="480" t="s">
        <v>174</v>
      </c>
      <c r="I27" s="480"/>
      <c r="J27" s="94">
        <v>0</v>
      </c>
      <c r="K27" s="94">
        <v>0</v>
      </c>
      <c r="L27" s="93"/>
    </row>
    <row r="28" spans="2:12" x14ac:dyDescent="0.25">
      <c r="B28" s="195"/>
      <c r="C28" s="480" t="s">
        <v>175</v>
      </c>
      <c r="D28" s="480"/>
      <c r="E28" s="94">
        <v>0</v>
      </c>
      <c r="F28" s="94">
        <v>0</v>
      </c>
      <c r="G28" s="66"/>
      <c r="H28" s="480" t="s">
        <v>50</v>
      </c>
      <c r="I28" s="480"/>
      <c r="J28" s="94">
        <v>0</v>
      </c>
      <c r="K28" s="94">
        <v>0</v>
      </c>
      <c r="L28" s="93"/>
    </row>
    <row r="29" spans="2:12" x14ac:dyDescent="0.25">
      <c r="B29" s="195"/>
      <c r="C29" s="480" t="s">
        <v>176</v>
      </c>
      <c r="D29" s="480"/>
      <c r="E29" s="95">
        <v>1469202.35</v>
      </c>
      <c r="F29" s="94">
        <v>527588.23</v>
      </c>
      <c r="G29" s="66"/>
      <c r="H29" s="480" t="s">
        <v>177</v>
      </c>
      <c r="I29" s="480"/>
      <c r="J29" s="95">
        <v>4803543</v>
      </c>
      <c r="K29" s="94">
        <v>4600533</v>
      </c>
      <c r="L29" s="93"/>
    </row>
    <row r="30" spans="2:12" x14ac:dyDescent="0.25">
      <c r="B30" s="194"/>
      <c r="C30" s="151"/>
      <c r="D30" s="105"/>
      <c r="E30" s="164"/>
      <c r="F30" s="164"/>
      <c r="G30" s="66"/>
      <c r="H30" s="151"/>
      <c r="I30" s="100"/>
      <c r="J30" s="164"/>
      <c r="K30" s="164"/>
      <c r="L30" s="93"/>
    </row>
    <row r="31" spans="2:12" x14ac:dyDescent="0.25">
      <c r="B31" s="194"/>
      <c r="C31" s="481" t="s">
        <v>178</v>
      </c>
      <c r="D31" s="481"/>
      <c r="E31" s="37">
        <f>E10+E20+E24</f>
        <v>1512670186.98</v>
      </c>
      <c r="F31" s="37">
        <f>F10+F20+F24</f>
        <v>1391033070.9799998</v>
      </c>
      <c r="G31" s="66"/>
      <c r="H31" s="504" t="s">
        <v>179</v>
      </c>
      <c r="I31" s="504"/>
      <c r="J31" s="39">
        <f>SUM(J32:J36)</f>
        <v>6734688.5800000001</v>
      </c>
      <c r="K31" s="39">
        <f>SUM(K32:K36)</f>
        <v>7497584.3999999994</v>
      </c>
      <c r="L31" s="93"/>
    </row>
    <row r="32" spans="2:12" x14ac:dyDescent="0.25">
      <c r="B32" s="194"/>
      <c r="C32" s="481"/>
      <c r="D32" s="481"/>
      <c r="E32" s="164"/>
      <c r="F32" s="164"/>
      <c r="G32" s="66"/>
      <c r="H32" s="480" t="s">
        <v>180</v>
      </c>
      <c r="I32" s="480"/>
      <c r="J32" s="94">
        <v>6734636.3799999999</v>
      </c>
      <c r="K32" s="94">
        <v>7497491.5199999996</v>
      </c>
      <c r="L32" s="93"/>
    </row>
    <row r="33" spans="2:12" x14ac:dyDescent="0.25">
      <c r="B33" s="196"/>
      <c r="C33" s="66"/>
      <c r="D33" s="66"/>
      <c r="E33" s="92"/>
      <c r="F33" s="92"/>
      <c r="G33" s="66"/>
      <c r="H33" s="480" t="s">
        <v>181</v>
      </c>
      <c r="I33" s="480"/>
      <c r="J33" s="95">
        <v>52.2</v>
      </c>
      <c r="K33" s="94">
        <v>92.88</v>
      </c>
      <c r="L33" s="93"/>
    </row>
    <row r="34" spans="2:12" x14ac:dyDescent="0.25">
      <c r="B34" s="196"/>
      <c r="C34" s="66"/>
      <c r="D34" s="66"/>
      <c r="E34" s="92"/>
      <c r="F34" s="92"/>
      <c r="G34" s="66"/>
      <c r="H34" s="480" t="s">
        <v>182</v>
      </c>
      <c r="I34" s="480"/>
      <c r="J34" s="94">
        <v>0</v>
      </c>
      <c r="K34" s="94">
        <v>0</v>
      </c>
      <c r="L34" s="93"/>
    </row>
    <row r="35" spans="2:12" x14ac:dyDescent="0.25">
      <c r="B35" s="196"/>
      <c r="C35" s="66"/>
      <c r="D35" s="66"/>
      <c r="E35" s="92"/>
      <c r="F35" s="92"/>
      <c r="G35" s="66"/>
      <c r="H35" s="480" t="s">
        <v>183</v>
      </c>
      <c r="I35" s="480"/>
      <c r="J35" s="94">
        <v>0</v>
      </c>
      <c r="K35" s="94">
        <v>0</v>
      </c>
      <c r="L35" s="93"/>
    </row>
    <row r="36" spans="2:12" x14ac:dyDescent="0.25">
      <c r="B36" s="196"/>
      <c r="C36" s="66"/>
      <c r="D36" s="66"/>
      <c r="E36" s="92"/>
      <c r="F36" s="92"/>
      <c r="G36" s="66"/>
      <c r="H36" s="480" t="s">
        <v>184</v>
      </c>
      <c r="I36" s="480"/>
      <c r="J36" s="94">
        <v>0</v>
      </c>
      <c r="K36" s="94">
        <v>0</v>
      </c>
      <c r="L36" s="93"/>
    </row>
    <row r="37" spans="2:12" x14ac:dyDescent="0.25">
      <c r="B37" s="196"/>
      <c r="C37" s="66"/>
      <c r="D37" s="66"/>
      <c r="E37" s="92"/>
      <c r="F37" s="92"/>
      <c r="G37" s="66"/>
      <c r="H37" s="151"/>
      <c r="I37" s="100"/>
      <c r="J37" s="164"/>
      <c r="K37" s="164"/>
      <c r="L37" s="93"/>
    </row>
    <row r="38" spans="2:12" x14ac:dyDescent="0.25">
      <c r="B38" s="196"/>
      <c r="C38" s="66"/>
      <c r="D38" s="66"/>
      <c r="E38" s="92"/>
      <c r="F38" s="92"/>
      <c r="G38" s="66"/>
      <c r="H38" s="481" t="s">
        <v>185</v>
      </c>
      <c r="I38" s="481"/>
      <c r="J38" s="39">
        <f>SUM(J39:J44)</f>
        <v>41745409.74000001</v>
      </c>
      <c r="K38" s="39">
        <f>SUM(K39:K44)</f>
        <v>32402528</v>
      </c>
      <c r="L38" s="93"/>
    </row>
    <row r="39" spans="2:12" x14ac:dyDescent="0.25">
      <c r="B39" s="196"/>
      <c r="C39" s="66"/>
      <c r="D39" s="66"/>
      <c r="E39" s="92"/>
      <c r="F39" s="92"/>
      <c r="G39" s="66"/>
      <c r="H39" s="480" t="s">
        <v>186</v>
      </c>
      <c r="I39" s="480"/>
      <c r="J39" s="95">
        <v>35020887.360000007</v>
      </c>
      <c r="K39" s="94">
        <v>28142903.370000001</v>
      </c>
      <c r="L39" s="93"/>
    </row>
    <row r="40" spans="2:12" x14ac:dyDescent="0.25">
      <c r="B40" s="196"/>
      <c r="C40" s="66"/>
      <c r="D40" s="66"/>
      <c r="E40" s="92"/>
      <c r="F40" s="92"/>
      <c r="G40" s="66"/>
      <c r="H40" s="480" t="s">
        <v>187</v>
      </c>
      <c r="I40" s="480"/>
      <c r="J40" s="94">
        <v>0</v>
      </c>
      <c r="K40" s="94">
        <v>0</v>
      </c>
      <c r="L40" s="93"/>
    </row>
    <row r="41" spans="2:12" x14ac:dyDescent="0.25">
      <c r="B41" s="196"/>
      <c r="C41" s="66"/>
      <c r="D41" s="66"/>
      <c r="E41" s="92"/>
      <c r="F41" s="92"/>
      <c r="G41" s="66"/>
      <c r="H41" s="480" t="s">
        <v>188</v>
      </c>
      <c r="I41" s="480"/>
      <c r="J41" s="94">
        <v>0</v>
      </c>
      <c r="K41" s="94">
        <v>0</v>
      </c>
      <c r="L41" s="93"/>
    </row>
    <row r="42" spans="2:12" x14ac:dyDescent="0.25">
      <c r="B42" s="196"/>
      <c r="C42" s="66"/>
      <c r="D42" s="66"/>
      <c r="E42" s="92"/>
      <c r="F42" s="92"/>
      <c r="G42" s="66"/>
      <c r="H42" s="480" t="s">
        <v>189</v>
      </c>
      <c r="I42" s="480"/>
      <c r="J42" s="94">
        <v>0</v>
      </c>
      <c r="K42" s="94">
        <v>0</v>
      </c>
      <c r="L42" s="93"/>
    </row>
    <row r="43" spans="2:12" x14ac:dyDescent="0.25">
      <c r="B43" s="196"/>
      <c r="C43" s="66"/>
      <c r="D43" s="66"/>
      <c r="E43" s="92"/>
      <c r="F43" s="92"/>
      <c r="G43" s="66"/>
      <c r="H43" s="480" t="s">
        <v>190</v>
      </c>
      <c r="I43" s="480"/>
      <c r="J43" s="94">
        <v>0</v>
      </c>
      <c r="K43" s="94">
        <v>0</v>
      </c>
      <c r="L43" s="93"/>
    </row>
    <row r="44" spans="2:12" x14ac:dyDescent="0.25">
      <c r="B44" s="196"/>
      <c r="C44" s="66"/>
      <c r="D44" s="66"/>
      <c r="E44" s="92"/>
      <c r="F44" s="92"/>
      <c r="G44" s="66"/>
      <c r="H44" s="480" t="s">
        <v>191</v>
      </c>
      <c r="I44" s="480"/>
      <c r="J44" s="95">
        <v>6724522.3799999999</v>
      </c>
      <c r="K44" s="94">
        <v>4259624.63</v>
      </c>
      <c r="L44" s="93"/>
    </row>
    <row r="45" spans="2:12" x14ac:dyDescent="0.25">
      <c r="B45" s="196"/>
      <c r="C45" s="66"/>
      <c r="D45" s="66"/>
      <c r="E45" s="92"/>
      <c r="F45" s="92"/>
      <c r="G45" s="66"/>
      <c r="H45" s="151"/>
      <c r="I45" s="100"/>
      <c r="J45" s="164"/>
      <c r="K45" s="164"/>
      <c r="L45" s="93"/>
    </row>
    <row r="46" spans="2:12" x14ac:dyDescent="0.25">
      <c r="B46" s="196"/>
      <c r="C46" s="66"/>
      <c r="D46" s="66"/>
      <c r="E46" s="92"/>
      <c r="F46" s="92"/>
      <c r="G46" s="66"/>
      <c r="H46" s="481" t="s">
        <v>192</v>
      </c>
      <c r="I46" s="481"/>
      <c r="J46" s="39">
        <f>J47</f>
        <v>0</v>
      </c>
      <c r="K46" s="39">
        <f>K47</f>
        <v>0</v>
      </c>
      <c r="L46" s="93"/>
    </row>
    <row r="47" spans="2:12" x14ac:dyDescent="0.25">
      <c r="B47" s="196"/>
      <c r="C47" s="66"/>
      <c r="D47" s="66"/>
      <c r="E47" s="92"/>
      <c r="F47" s="92"/>
      <c r="G47" s="66"/>
      <c r="H47" s="480" t="s">
        <v>193</v>
      </c>
      <c r="I47" s="480"/>
      <c r="J47" s="94">
        <v>0</v>
      </c>
      <c r="K47" s="94">
        <v>0</v>
      </c>
      <c r="L47" s="93"/>
    </row>
    <row r="48" spans="2:12" x14ac:dyDescent="0.25">
      <c r="B48" s="196"/>
      <c r="C48" s="66"/>
      <c r="D48" s="66"/>
      <c r="E48" s="92"/>
      <c r="F48" s="92"/>
      <c r="G48" s="66"/>
      <c r="H48" s="151"/>
      <c r="I48" s="100"/>
      <c r="J48" s="164"/>
      <c r="K48" s="164"/>
      <c r="L48" s="93"/>
    </row>
    <row r="49" spans="1:12" x14ac:dyDescent="0.25">
      <c r="B49" s="196"/>
      <c r="C49" s="66"/>
      <c r="D49" s="92"/>
      <c r="E49" s="92"/>
      <c r="F49" s="92"/>
      <c r="G49" s="66"/>
      <c r="H49" s="481" t="s">
        <v>194</v>
      </c>
      <c r="I49" s="481"/>
      <c r="J49" s="39">
        <f>J10+J15+J26+J31+J38+J46</f>
        <v>1036015001.6600001</v>
      </c>
      <c r="K49" s="39">
        <f>K10+K15+K26+K31+K38+K46</f>
        <v>879020066.67999995</v>
      </c>
      <c r="L49" s="93"/>
    </row>
    <row r="50" spans="1:12" x14ac:dyDescent="0.25">
      <c r="B50" s="196"/>
      <c r="C50" s="66"/>
      <c r="D50" s="66"/>
      <c r="E50" s="92"/>
      <c r="F50" s="92"/>
      <c r="G50" s="66"/>
      <c r="H50" s="151"/>
      <c r="I50" s="151"/>
      <c r="J50" s="164"/>
      <c r="K50" s="164"/>
      <c r="L50" s="93"/>
    </row>
    <row r="51" spans="1:12" x14ac:dyDescent="0.25">
      <c r="B51" s="196"/>
      <c r="C51" s="66"/>
      <c r="D51" s="66"/>
      <c r="E51" s="92"/>
      <c r="F51" s="92"/>
      <c r="G51" s="66"/>
      <c r="H51" s="504" t="s">
        <v>195</v>
      </c>
      <c r="I51" s="504"/>
      <c r="J51" s="39">
        <f>E31-J49</f>
        <v>476655185.31999993</v>
      </c>
      <c r="K51" s="39">
        <f>F31-K49</f>
        <v>512013004.29999983</v>
      </c>
      <c r="L51" s="93"/>
    </row>
    <row r="52" spans="1:12" x14ac:dyDescent="0.25">
      <c r="B52" s="197"/>
      <c r="C52" s="198"/>
      <c r="D52" s="198"/>
      <c r="E52" s="199"/>
      <c r="F52" s="199"/>
      <c r="G52" s="198"/>
      <c r="H52" s="200"/>
      <c r="I52" s="200"/>
      <c r="J52" s="198"/>
      <c r="K52" s="198"/>
      <c r="L52" s="201"/>
    </row>
    <row r="53" spans="1:12" x14ac:dyDescent="0.25">
      <c r="C53" s="494" t="s">
        <v>64</v>
      </c>
      <c r="D53" s="494"/>
      <c r="E53" s="494"/>
      <c r="F53" s="494"/>
      <c r="G53" s="494"/>
      <c r="H53" s="494"/>
      <c r="I53" s="494"/>
      <c r="J53" s="494"/>
      <c r="K53" s="494"/>
    </row>
    <row r="54" spans="1:12" x14ac:dyDescent="0.25">
      <c r="C54" s="174"/>
      <c r="D54" s="174"/>
      <c r="E54" s="174"/>
      <c r="F54" s="174"/>
      <c r="G54" s="174"/>
      <c r="H54" s="174"/>
      <c r="I54" s="174"/>
      <c r="J54" s="174"/>
      <c r="K54" s="174"/>
    </row>
    <row r="55" spans="1:12" x14ac:dyDescent="0.25">
      <c r="C55" s="100"/>
      <c r="D55" s="101"/>
      <c r="E55" s="102"/>
      <c r="F55" s="102"/>
      <c r="H55" s="103"/>
      <c r="I55" s="101"/>
      <c r="J55" s="102"/>
      <c r="K55" s="102"/>
    </row>
    <row r="56" spans="1:12" x14ac:dyDescent="0.25">
      <c r="A56" s="22"/>
      <c r="B56" s="58"/>
      <c r="C56" s="59"/>
      <c r="D56" s="59" t="s">
        <v>196</v>
      </c>
      <c r="E56" s="6"/>
      <c r="F56" s="60"/>
      <c r="G56" s="202"/>
      <c r="H56" s="60" t="s">
        <v>197</v>
      </c>
      <c r="I56" s="61"/>
      <c r="J56" s="102"/>
      <c r="K56" s="102"/>
    </row>
    <row r="57" spans="1:12" x14ac:dyDescent="0.25">
      <c r="A57" s="62"/>
      <c r="B57" s="473"/>
      <c r="C57" s="473"/>
      <c r="D57" s="473" t="s">
        <v>121</v>
      </c>
      <c r="E57" s="473"/>
      <c r="F57" s="143"/>
      <c r="G57" s="143"/>
      <c r="H57" s="460" t="s">
        <v>68</v>
      </c>
      <c r="I57" s="460"/>
      <c r="J57" s="461" t="s">
        <v>69</v>
      </c>
      <c r="K57" s="461"/>
    </row>
    <row r="58" spans="1:12" x14ac:dyDescent="0.25">
      <c r="A58" s="63"/>
      <c r="B58" s="456"/>
      <c r="C58" s="456"/>
      <c r="D58" s="456" t="s">
        <v>70</v>
      </c>
      <c r="E58" s="456"/>
      <c r="H58" s="457" t="s">
        <v>71</v>
      </c>
      <c r="I58" s="457"/>
      <c r="J58" s="456" t="s">
        <v>72</v>
      </c>
      <c r="K58" s="456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</row>
    <row r="60" spans="1:12" x14ac:dyDescent="0.25">
      <c r="E60" s="203"/>
    </row>
    <row r="61" spans="1:12" x14ac:dyDescent="0.25">
      <c r="E61" s="203"/>
    </row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73">
    <mergeCell ref="C8:D8"/>
    <mergeCell ref="H8:I8"/>
    <mergeCell ref="D2:J2"/>
    <mergeCell ref="D3:J3"/>
    <mergeCell ref="D4:J4"/>
    <mergeCell ref="D5:J5"/>
    <mergeCell ref="D7:K7"/>
    <mergeCell ref="C15:D15"/>
    <mergeCell ref="H15:I15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C22:D22"/>
    <mergeCell ref="H22:I22"/>
    <mergeCell ref="C16:D16"/>
    <mergeCell ref="H16:I16"/>
    <mergeCell ref="C17:D17"/>
    <mergeCell ref="H17:I17"/>
    <mergeCell ref="C18:D18"/>
    <mergeCell ref="H18:I18"/>
    <mergeCell ref="H19:I19"/>
    <mergeCell ref="C20:D20"/>
    <mergeCell ref="H20:I20"/>
    <mergeCell ref="C21:D21"/>
    <mergeCell ref="H21:I21"/>
    <mergeCell ref="H23:I23"/>
    <mergeCell ref="C24:D24"/>
    <mergeCell ref="H24:I24"/>
    <mergeCell ref="C25:D25"/>
    <mergeCell ref="C26:D26"/>
    <mergeCell ref="H26:I26"/>
    <mergeCell ref="H34:I34"/>
    <mergeCell ref="C27:D27"/>
    <mergeCell ref="H27:I27"/>
    <mergeCell ref="C28:D28"/>
    <mergeCell ref="H28:I28"/>
    <mergeCell ref="C29:D29"/>
    <mergeCell ref="H29:I29"/>
    <mergeCell ref="C31:D31"/>
    <mergeCell ref="H31:I31"/>
    <mergeCell ref="C32:D32"/>
    <mergeCell ref="H32:I32"/>
    <mergeCell ref="H33:I33"/>
    <mergeCell ref="H49:I49"/>
    <mergeCell ref="H35:I35"/>
    <mergeCell ref="H36:I36"/>
    <mergeCell ref="H38:I38"/>
    <mergeCell ref="H39:I39"/>
    <mergeCell ref="H40:I40"/>
    <mergeCell ref="H41:I41"/>
    <mergeCell ref="H42:I42"/>
    <mergeCell ref="H43:I43"/>
    <mergeCell ref="H44:I44"/>
    <mergeCell ref="H46:I46"/>
    <mergeCell ref="H47:I47"/>
    <mergeCell ref="B58:C58"/>
    <mergeCell ref="H51:I51"/>
    <mergeCell ref="D58:E58"/>
    <mergeCell ref="H58:I58"/>
    <mergeCell ref="J58:K58"/>
    <mergeCell ref="C53:K53"/>
    <mergeCell ref="B57:C57"/>
    <mergeCell ref="D57:E57"/>
    <mergeCell ref="H57:I57"/>
    <mergeCell ref="J57:K57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E55" workbookViewId="0">
      <selection activeCell="D60" sqref="D60:E60"/>
    </sheetView>
  </sheetViews>
  <sheetFormatPr baseColWidth="10" defaultColWidth="0" defaultRowHeight="15" customHeight="1" zeroHeight="1" x14ac:dyDescent="0.25"/>
  <cols>
    <col min="1" max="1" width="2.8554687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4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16.85546875" customWidth="1"/>
  </cols>
  <sheetData>
    <row r="1" spans="1:13" ht="10.5" customHeight="1" x14ac:dyDescent="0.25">
      <c r="B1" s="204"/>
      <c r="C1" s="205"/>
      <c r="D1" s="206"/>
      <c r="E1" s="207"/>
      <c r="F1" s="207"/>
      <c r="G1" s="206"/>
      <c r="H1" s="206"/>
      <c r="I1" s="208"/>
      <c r="J1" s="205"/>
      <c r="K1" s="205"/>
      <c r="L1" s="205"/>
    </row>
    <row r="2" spans="1:13" ht="9" customHeight="1" x14ac:dyDescent="0.25">
      <c r="B2" s="65"/>
      <c r="C2" s="65"/>
      <c r="D2" s="66"/>
      <c r="E2" s="65"/>
      <c r="F2" s="65"/>
      <c r="G2" s="65"/>
      <c r="H2" s="65"/>
      <c r="I2" s="209"/>
      <c r="J2" s="65"/>
      <c r="K2" s="65"/>
      <c r="L2" s="65"/>
    </row>
    <row r="3" spans="1:13" ht="18" x14ac:dyDescent="0.25">
      <c r="B3" s="104"/>
      <c r="D3" s="509" t="s">
        <v>0</v>
      </c>
      <c r="E3" s="509"/>
      <c r="F3" s="509"/>
      <c r="G3" s="509"/>
      <c r="H3" s="509"/>
      <c r="I3" s="509"/>
      <c r="J3" s="509"/>
      <c r="K3" s="175"/>
      <c r="L3" s="175"/>
    </row>
    <row r="4" spans="1:13" ht="18" x14ac:dyDescent="0.25">
      <c r="B4" s="177"/>
      <c r="D4" s="509" t="s">
        <v>198</v>
      </c>
      <c r="E4" s="509"/>
      <c r="F4" s="509"/>
      <c r="G4" s="509"/>
      <c r="H4" s="509"/>
      <c r="I4" s="509"/>
      <c r="J4" s="509"/>
      <c r="K4" s="177"/>
      <c r="L4" s="177"/>
    </row>
    <row r="5" spans="1:13" ht="18" x14ac:dyDescent="0.25">
      <c r="B5" s="179"/>
      <c r="D5" s="509" t="s">
        <v>199</v>
      </c>
      <c r="E5" s="509"/>
      <c r="F5" s="509"/>
      <c r="G5" s="509"/>
      <c r="H5" s="509"/>
      <c r="I5" s="509"/>
      <c r="J5" s="509"/>
      <c r="K5" s="177"/>
      <c r="L5" s="177"/>
    </row>
    <row r="6" spans="1:13" ht="18" x14ac:dyDescent="0.25">
      <c r="B6" s="179"/>
      <c r="D6" s="509" t="s">
        <v>3</v>
      </c>
      <c r="E6" s="509"/>
      <c r="F6" s="509"/>
      <c r="G6" s="509"/>
      <c r="H6" s="509"/>
      <c r="I6" s="509"/>
      <c r="J6" s="509"/>
      <c r="K6" s="177"/>
      <c r="L6" s="177"/>
    </row>
    <row r="7" spans="1:13" s="210" customFormat="1" x14ac:dyDescent="0.25">
      <c r="A7"/>
      <c r="B7" s="179"/>
      <c r="C7" s="71"/>
      <c r="D7" s="472"/>
      <c r="E7" s="472"/>
      <c r="F7" s="472"/>
      <c r="G7" s="472"/>
      <c r="H7" s="472"/>
      <c r="I7" s="472"/>
      <c r="J7" s="472"/>
      <c r="K7" s="11"/>
    </row>
    <row r="8" spans="1:13" ht="10.5" customHeight="1" x14ac:dyDescent="0.25">
      <c r="B8" s="175"/>
      <c r="C8" s="175"/>
      <c r="D8" s="175"/>
      <c r="E8" s="175"/>
      <c r="F8" s="175"/>
      <c r="G8" s="175"/>
    </row>
    <row r="9" spans="1:13" ht="8.25" customHeight="1" x14ac:dyDescent="0.25">
      <c r="B9" s="182"/>
      <c r="C9" s="182"/>
      <c r="D9" s="182"/>
      <c r="E9" s="183"/>
      <c r="F9" s="183"/>
      <c r="G9" s="107"/>
      <c r="H9" s="65"/>
      <c r="I9" s="209"/>
      <c r="J9" s="65"/>
      <c r="K9" s="65"/>
      <c r="L9" s="65"/>
    </row>
    <row r="10" spans="1:13" x14ac:dyDescent="0.25">
      <c r="B10" s="212"/>
      <c r="C10" s="503" t="s">
        <v>75</v>
      </c>
      <c r="D10" s="503"/>
      <c r="E10" s="185" t="s">
        <v>200</v>
      </c>
      <c r="F10" s="185" t="s">
        <v>201</v>
      </c>
      <c r="G10" s="186"/>
      <c r="H10" s="503" t="s">
        <v>75</v>
      </c>
      <c r="I10" s="503"/>
      <c r="J10" s="185" t="s">
        <v>200</v>
      </c>
      <c r="K10" s="185" t="s">
        <v>201</v>
      </c>
      <c r="L10" s="187"/>
    </row>
    <row r="11" spans="1:13" x14ac:dyDescent="0.25">
      <c r="B11" s="91"/>
      <c r="C11" s="213"/>
      <c r="D11" s="213"/>
      <c r="E11" s="214"/>
      <c r="F11" s="214"/>
      <c r="G11" s="66"/>
      <c r="H11" s="65"/>
      <c r="I11" s="209"/>
      <c r="J11" s="165"/>
      <c r="K11" s="215"/>
      <c r="L11" s="190"/>
      <c r="M11" s="216"/>
    </row>
    <row r="12" spans="1:13" x14ac:dyDescent="0.25">
      <c r="B12" s="195"/>
      <c r="C12" s="481" t="s">
        <v>6</v>
      </c>
      <c r="D12" s="481"/>
      <c r="E12" s="133">
        <f>+E14+E24</f>
        <v>-48864152.040000036</v>
      </c>
      <c r="F12" s="133">
        <f>+F14+F24</f>
        <v>447518256.8100003</v>
      </c>
      <c r="G12" s="92"/>
      <c r="H12" s="481" t="s">
        <v>7</v>
      </c>
      <c r="I12" s="481"/>
      <c r="J12" s="133">
        <f>+J14+J25</f>
        <v>13904715.449999999</v>
      </c>
      <c r="K12" s="133">
        <f>+K14+K25</f>
        <v>-69305661.160000011</v>
      </c>
      <c r="L12" s="217"/>
      <c r="M12" s="218"/>
    </row>
    <row r="13" spans="1:13" x14ac:dyDescent="0.25">
      <c r="B13" s="194"/>
      <c r="C13" s="151"/>
      <c r="D13" s="105"/>
      <c r="E13" s="219"/>
      <c r="F13" s="219"/>
      <c r="G13" s="92"/>
      <c r="H13" s="151"/>
      <c r="I13" s="151"/>
      <c r="J13" s="219"/>
      <c r="K13" s="219"/>
      <c r="L13" s="217"/>
      <c r="M13" s="66"/>
    </row>
    <row r="14" spans="1:13" x14ac:dyDescent="0.25">
      <c r="B14" s="194"/>
      <c r="C14" s="481" t="s">
        <v>8</v>
      </c>
      <c r="D14" s="481"/>
      <c r="E14" s="133">
        <f>SUM(E17:E22)</f>
        <v>-13845706.449999999</v>
      </c>
      <c r="F14" s="133">
        <f>SUM(F16:F22)</f>
        <v>24858629.289999962</v>
      </c>
      <c r="G14" s="92"/>
      <c r="H14" s="481" t="s">
        <v>9</v>
      </c>
      <c r="I14" s="481"/>
      <c r="J14" s="133">
        <f>SUM(J16:J23)</f>
        <v>891810.45</v>
      </c>
      <c r="K14" s="133">
        <f>SUM(K16:K23)</f>
        <v>-61817661.160000011</v>
      </c>
      <c r="L14" s="217"/>
      <c r="M14" s="66"/>
    </row>
    <row r="15" spans="1:13" x14ac:dyDescent="0.25">
      <c r="B15" s="194"/>
      <c r="C15" s="151"/>
      <c r="D15" s="105"/>
      <c r="E15" s="219"/>
      <c r="F15" s="219"/>
      <c r="G15" s="92"/>
      <c r="H15" s="151"/>
      <c r="I15" s="151"/>
      <c r="J15" s="219"/>
      <c r="K15" s="219"/>
      <c r="L15" s="217"/>
    </row>
    <row r="16" spans="1:13" x14ac:dyDescent="0.25">
      <c r="B16" s="195"/>
      <c r="C16" s="480" t="s">
        <v>10</v>
      </c>
      <c r="D16" s="480"/>
      <c r="E16" s="220">
        <v>0</v>
      </c>
      <c r="F16" s="220">
        <v>24858629.289999962</v>
      </c>
      <c r="G16" s="92"/>
      <c r="H16" s="480" t="s">
        <v>11</v>
      </c>
      <c r="I16" s="480"/>
      <c r="J16" s="220">
        <v>0</v>
      </c>
      <c r="K16" s="220">
        <v>-49022008.99000001</v>
      </c>
      <c r="L16" s="217"/>
      <c r="M16" s="66"/>
    </row>
    <row r="17" spans="2:13" x14ac:dyDescent="0.25">
      <c r="B17" s="195"/>
      <c r="C17" s="480" t="s">
        <v>12</v>
      </c>
      <c r="D17" s="480"/>
      <c r="E17" s="220">
        <v>-559790.5199999999</v>
      </c>
      <c r="F17" s="220">
        <v>0</v>
      </c>
      <c r="G17" s="92"/>
      <c r="H17" s="480" t="s">
        <v>13</v>
      </c>
      <c r="I17" s="480"/>
      <c r="J17" s="220">
        <v>0</v>
      </c>
      <c r="K17" s="220">
        <v>0</v>
      </c>
      <c r="L17" s="217"/>
      <c r="M17" s="66"/>
    </row>
    <row r="18" spans="2:13" x14ac:dyDescent="0.25">
      <c r="B18" s="195"/>
      <c r="C18" s="480" t="s">
        <v>14</v>
      </c>
      <c r="D18" s="480"/>
      <c r="E18" s="220">
        <v>-13282729.01</v>
      </c>
      <c r="F18" s="220">
        <v>0</v>
      </c>
      <c r="G18" s="92"/>
      <c r="H18" s="480" t="s">
        <v>15</v>
      </c>
      <c r="I18" s="480"/>
      <c r="J18" s="220">
        <v>0</v>
      </c>
      <c r="K18" s="220">
        <v>-12795652.17</v>
      </c>
      <c r="L18" s="217"/>
      <c r="M18" s="66"/>
    </row>
    <row r="19" spans="2:13" x14ac:dyDescent="0.25">
      <c r="B19" s="195"/>
      <c r="C19" s="480" t="s">
        <v>16</v>
      </c>
      <c r="D19" s="480"/>
      <c r="E19" s="220">
        <v>0</v>
      </c>
      <c r="F19" s="220">
        <v>0</v>
      </c>
      <c r="G19" s="92"/>
      <c r="H19" s="480" t="s">
        <v>17</v>
      </c>
      <c r="I19" s="480"/>
      <c r="J19" s="220">
        <v>0</v>
      </c>
      <c r="K19" s="220">
        <v>0</v>
      </c>
      <c r="L19" s="217"/>
      <c r="M19" s="66"/>
    </row>
    <row r="20" spans="2:13" x14ac:dyDescent="0.25">
      <c r="B20" s="195"/>
      <c r="C20" s="480" t="s">
        <v>18</v>
      </c>
      <c r="D20" s="480"/>
      <c r="E20" s="220">
        <v>-3186.92</v>
      </c>
      <c r="F20" s="220">
        <v>0</v>
      </c>
      <c r="G20" s="92"/>
      <c r="H20" s="480" t="s">
        <v>19</v>
      </c>
      <c r="I20" s="480"/>
      <c r="J20" s="220">
        <v>0</v>
      </c>
      <c r="K20" s="220">
        <v>0</v>
      </c>
      <c r="L20" s="217"/>
      <c r="M20" s="66"/>
    </row>
    <row r="21" spans="2:13" x14ac:dyDescent="0.25">
      <c r="B21" s="195"/>
      <c r="C21" s="480" t="s">
        <v>20</v>
      </c>
      <c r="D21" s="480"/>
      <c r="E21" s="220">
        <v>0</v>
      </c>
      <c r="F21" s="220">
        <v>0</v>
      </c>
      <c r="G21" s="92"/>
      <c r="H21" s="480" t="s">
        <v>21</v>
      </c>
      <c r="I21" s="480"/>
      <c r="J21" s="220">
        <v>0</v>
      </c>
      <c r="K21" s="220">
        <v>0</v>
      </c>
      <c r="L21" s="217"/>
      <c r="M21" s="66"/>
    </row>
    <row r="22" spans="2:13" x14ac:dyDescent="0.25">
      <c r="B22" s="195"/>
      <c r="C22" s="480" t="s">
        <v>22</v>
      </c>
      <c r="D22" s="480"/>
      <c r="E22" s="220">
        <v>0</v>
      </c>
      <c r="F22" s="220">
        <v>0</v>
      </c>
      <c r="G22" s="92"/>
      <c r="H22" s="480" t="s">
        <v>23</v>
      </c>
      <c r="I22" s="480"/>
      <c r="J22" s="220">
        <v>0</v>
      </c>
      <c r="K22" s="220">
        <v>0</v>
      </c>
      <c r="L22" s="217"/>
      <c r="M22" s="66"/>
    </row>
    <row r="23" spans="2:13" x14ac:dyDescent="0.25">
      <c r="B23" s="194"/>
      <c r="C23" s="151"/>
      <c r="D23" s="105"/>
      <c r="E23" s="219"/>
      <c r="F23" s="219"/>
      <c r="G23" s="92"/>
      <c r="H23" s="480" t="s">
        <v>24</v>
      </c>
      <c r="I23" s="480"/>
      <c r="J23" s="220">
        <v>891810.45</v>
      </c>
      <c r="K23" s="220">
        <v>0</v>
      </c>
      <c r="L23" s="217"/>
      <c r="M23" s="66"/>
    </row>
    <row r="24" spans="2:13" x14ac:dyDescent="0.25">
      <c r="B24" s="194"/>
      <c r="C24" s="481" t="s">
        <v>27</v>
      </c>
      <c r="D24" s="481"/>
      <c r="E24" s="133">
        <f>SUM(E26:E34)</f>
        <v>-35018445.590000033</v>
      </c>
      <c r="F24" s="133">
        <f>SUM(F26:F34)</f>
        <v>422659627.52000034</v>
      </c>
      <c r="G24" s="92"/>
      <c r="H24" s="151"/>
      <c r="I24" s="151"/>
      <c r="J24" s="219"/>
      <c r="K24" s="219"/>
      <c r="L24" s="217"/>
    </row>
    <row r="25" spans="2:13" x14ac:dyDescent="0.25">
      <c r="B25" s="194"/>
      <c r="C25" s="151"/>
      <c r="D25" s="105"/>
      <c r="E25" s="219"/>
      <c r="F25" s="219"/>
      <c r="G25" s="92"/>
      <c r="H25" s="508" t="s">
        <v>28</v>
      </c>
      <c r="I25" s="508"/>
      <c r="J25" s="133">
        <f>SUM(J27:J32)</f>
        <v>13012905</v>
      </c>
      <c r="K25" s="133">
        <f>SUM(K27:K32)</f>
        <v>-7488000</v>
      </c>
      <c r="L25" s="217"/>
      <c r="M25" s="66"/>
    </row>
    <row r="26" spans="2:13" x14ac:dyDescent="0.25">
      <c r="B26" s="195"/>
      <c r="C26" s="480" t="s">
        <v>29</v>
      </c>
      <c r="D26" s="480"/>
      <c r="E26" s="220">
        <v>0</v>
      </c>
      <c r="F26" s="220">
        <v>0</v>
      </c>
      <c r="G26" s="92"/>
      <c r="H26" s="151"/>
      <c r="I26" s="151"/>
      <c r="J26" s="219"/>
      <c r="K26" s="219"/>
      <c r="L26" s="217"/>
      <c r="M26" s="146"/>
    </row>
    <row r="27" spans="2:13" x14ac:dyDescent="0.25">
      <c r="B27" s="195"/>
      <c r="C27" s="480" t="s">
        <v>31</v>
      </c>
      <c r="D27" s="480"/>
      <c r="E27" s="220">
        <v>0</v>
      </c>
      <c r="F27" s="220">
        <v>0</v>
      </c>
      <c r="G27" s="92"/>
      <c r="H27" s="480" t="s">
        <v>30</v>
      </c>
      <c r="I27" s="480"/>
      <c r="J27" s="220">
        <v>0</v>
      </c>
      <c r="K27" s="220">
        <v>0</v>
      </c>
      <c r="L27" s="217"/>
      <c r="M27" s="66"/>
    </row>
    <row r="28" spans="2:13" x14ac:dyDescent="0.25">
      <c r="B28" s="195"/>
      <c r="C28" s="480" t="s">
        <v>33</v>
      </c>
      <c r="D28" s="480"/>
      <c r="E28" s="220">
        <v>0</v>
      </c>
      <c r="F28" s="220">
        <v>366819445.64000034</v>
      </c>
      <c r="G28" s="92"/>
      <c r="H28" s="480" t="s">
        <v>32</v>
      </c>
      <c r="I28" s="480"/>
      <c r="J28" s="220">
        <v>0</v>
      </c>
      <c r="K28" s="220">
        <v>0</v>
      </c>
      <c r="L28" s="217"/>
      <c r="M28" s="66"/>
    </row>
    <row r="29" spans="2:13" x14ac:dyDescent="0.25">
      <c r="B29" s="195"/>
      <c r="C29" s="480" t="s">
        <v>35</v>
      </c>
      <c r="D29" s="480"/>
      <c r="E29" s="220">
        <v>0</v>
      </c>
      <c r="F29" s="170">
        <v>54448181.879999995</v>
      </c>
      <c r="G29" s="92"/>
      <c r="H29" s="480" t="s">
        <v>34</v>
      </c>
      <c r="I29" s="480"/>
      <c r="J29" s="220">
        <v>0</v>
      </c>
      <c r="K29" s="220">
        <v>-7488000</v>
      </c>
      <c r="L29" s="217"/>
      <c r="M29" s="66"/>
    </row>
    <row r="30" spans="2:13" x14ac:dyDescent="0.25">
      <c r="B30" s="195"/>
      <c r="C30" s="480" t="s">
        <v>37</v>
      </c>
      <c r="D30" s="480"/>
      <c r="E30" s="220">
        <v>0</v>
      </c>
      <c r="F30" s="220">
        <v>1392000</v>
      </c>
      <c r="G30" s="92"/>
      <c r="H30" s="480" t="s">
        <v>36</v>
      </c>
      <c r="I30" s="480"/>
      <c r="J30" s="220">
        <v>0</v>
      </c>
      <c r="K30" s="220">
        <v>0</v>
      </c>
      <c r="L30" s="217"/>
      <c r="M30" s="66"/>
    </row>
    <row r="31" spans="2:13" x14ac:dyDescent="0.25">
      <c r="B31" s="195"/>
      <c r="C31" s="480" t="s">
        <v>39</v>
      </c>
      <c r="D31" s="480"/>
      <c r="E31" s="221">
        <v>-35018445.590000033</v>
      </c>
      <c r="F31" s="220">
        <v>0</v>
      </c>
      <c r="G31" s="92"/>
      <c r="H31" s="480" t="s">
        <v>38</v>
      </c>
      <c r="I31" s="480"/>
      <c r="J31" s="220">
        <v>0</v>
      </c>
      <c r="K31" s="220">
        <v>0</v>
      </c>
      <c r="L31" s="217"/>
      <c r="M31" s="66"/>
    </row>
    <row r="32" spans="2:13" x14ac:dyDescent="0.25">
      <c r="B32" s="195"/>
      <c r="C32" s="480" t="s">
        <v>41</v>
      </c>
      <c r="D32" s="480"/>
      <c r="E32" s="220">
        <v>0</v>
      </c>
      <c r="F32" s="220">
        <v>0</v>
      </c>
      <c r="G32" s="92"/>
      <c r="H32" s="480" t="s">
        <v>40</v>
      </c>
      <c r="I32" s="480"/>
      <c r="J32" s="220">
        <v>13012905</v>
      </c>
      <c r="K32" s="220">
        <v>0</v>
      </c>
      <c r="L32" s="217"/>
      <c r="M32" s="66"/>
    </row>
    <row r="33" spans="2:13" x14ac:dyDescent="0.25">
      <c r="B33" s="195"/>
      <c r="C33" s="480" t="s">
        <v>42</v>
      </c>
      <c r="D33" s="480"/>
      <c r="E33" s="220">
        <v>0</v>
      </c>
      <c r="F33" s="220">
        <v>0</v>
      </c>
      <c r="G33" s="92"/>
      <c r="H33" s="151"/>
      <c r="I33" s="151"/>
      <c r="J33" s="222"/>
      <c r="K33" s="222"/>
      <c r="L33" s="217"/>
    </row>
    <row r="34" spans="2:13" x14ac:dyDescent="0.25">
      <c r="B34" s="195"/>
      <c r="C34" s="480" t="s">
        <v>44</v>
      </c>
      <c r="D34" s="480"/>
      <c r="E34" s="220">
        <v>0</v>
      </c>
      <c r="F34" s="220">
        <v>0</v>
      </c>
      <c r="G34" s="92"/>
      <c r="H34" s="481" t="s">
        <v>47</v>
      </c>
      <c r="I34" s="481"/>
      <c r="J34" s="133">
        <f>+J42</f>
        <v>454055050.47999954</v>
      </c>
      <c r="K34" s="133">
        <f>+K42</f>
        <v>0</v>
      </c>
      <c r="L34" s="217"/>
      <c r="M34" s="218"/>
    </row>
    <row r="35" spans="2:13" x14ac:dyDescent="0.25">
      <c r="B35" s="194"/>
      <c r="C35" s="151"/>
      <c r="D35" s="105"/>
      <c r="E35" s="222"/>
      <c r="F35" s="222"/>
      <c r="G35" s="92"/>
      <c r="H35" s="151"/>
      <c r="I35" s="151"/>
      <c r="J35" s="219"/>
      <c r="K35" s="219"/>
      <c r="L35" s="217"/>
    </row>
    <row r="36" spans="2:13" x14ac:dyDescent="0.25">
      <c r="B36" s="195"/>
      <c r="C36" s="65"/>
      <c r="D36" s="65"/>
      <c r="E36" s="165"/>
      <c r="F36" s="165"/>
      <c r="G36" s="92"/>
      <c r="H36" s="481" t="s">
        <v>49</v>
      </c>
      <c r="I36" s="481"/>
      <c r="J36" s="133">
        <v>0</v>
      </c>
      <c r="K36" s="133">
        <v>0</v>
      </c>
      <c r="L36" s="217"/>
      <c r="M36" s="66"/>
    </row>
    <row r="37" spans="2:13" x14ac:dyDescent="0.25">
      <c r="B37" s="194"/>
      <c r="C37" s="65"/>
      <c r="D37" s="65"/>
      <c r="E37" s="165"/>
      <c r="F37" s="165"/>
      <c r="G37" s="92"/>
      <c r="H37" s="151"/>
      <c r="I37" s="151"/>
      <c r="J37" s="219"/>
      <c r="K37" s="219"/>
      <c r="L37" s="217"/>
    </row>
    <row r="38" spans="2:13" x14ac:dyDescent="0.25">
      <c r="B38" s="195"/>
      <c r="C38" s="65"/>
      <c r="D38" s="65"/>
      <c r="E38" s="165"/>
      <c r="F38" s="165"/>
      <c r="G38" s="92"/>
      <c r="H38" s="480" t="s">
        <v>50</v>
      </c>
      <c r="I38" s="480"/>
      <c r="J38" s="220">
        <v>0</v>
      </c>
      <c r="K38" s="220">
        <v>0</v>
      </c>
      <c r="L38" s="217"/>
      <c r="M38" s="66"/>
    </row>
    <row r="39" spans="2:13" x14ac:dyDescent="0.25">
      <c r="B39" s="194"/>
      <c r="C39" s="65"/>
      <c r="D39" s="65"/>
      <c r="E39" s="165"/>
      <c r="F39" s="165"/>
      <c r="G39" s="92"/>
      <c r="H39" s="480" t="s">
        <v>51</v>
      </c>
      <c r="I39" s="480"/>
      <c r="J39" s="220">
        <v>0</v>
      </c>
      <c r="K39" s="220">
        <v>0</v>
      </c>
      <c r="L39" s="217"/>
      <c r="M39" s="66"/>
    </row>
    <row r="40" spans="2:13" x14ac:dyDescent="0.25">
      <c r="B40" s="195"/>
      <c r="C40" s="65"/>
      <c r="D40" s="65"/>
      <c r="E40" s="165"/>
      <c r="F40" s="165"/>
      <c r="G40" s="92"/>
      <c r="H40" s="480" t="s">
        <v>52</v>
      </c>
      <c r="I40" s="480"/>
      <c r="J40" s="220">
        <v>0</v>
      </c>
      <c r="K40" s="220">
        <v>0</v>
      </c>
      <c r="L40" s="217"/>
      <c r="M40" s="66"/>
    </row>
    <row r="41" spans="2:13" x14ac:dyDescent="0.25">
      <c r="B41" s="195"/>
      <c r="C41" s="65"/>
      <c r="D41" s="65"/>
      <c r="E41" s="165"/>
      <c r="F41" s="165"/>
      <c r="G41" s="92"/>
      <c r="H41" s="151"/>
      <c r="I41" s="151"/>
      <c r="J41" s="219"/>
      <c r="K41" s="219"/>
      <c r="L41" s="217"/>
    </row>
    <row r="42" spans="2:13" x14ac:dyDescent="0.25">
      <c r="B42" s="195"/>
      <c r="C42" s="65"/>
      <c r="D42" s="65"/>
      <c r="E42" s="165"/>
      <c r="F42" s="165"/>
      <c r="G42" s="92"/>
      <c r="H42" s="481" t="s">
        <v>53</v>
      </c>
      <c r="I42" s="481"/>
      <c r="J42" s="133">
        <f>SUM(J44:J48)</f>
        <v>454055050.47999954</v>
      </c>
      <c r="K42" s="133">
        <f>SUM(K44:K48)</f>
        <v>0</v>
      </c>
      <c r="L42" s="217"/>
      <c r="M42" s="66"/>
    </row>
    <row r="43" spans="2:13" x14ac:dyDescent="0.25">
      <c r="B43" s="195"/>
      <c r="C43" s="65"/>
      <c r="D43" s="65"/>
      <c r="E43" s="165"/>
      <c r="F43" s="165"/>
      <c r="G43" s="92"/>
      <c r="H43" s="151"/>
      <c r="I43" s="151"/>
      <c r="J43" s="219"/>
      <c r="K43" s="219"/>
      <c r="L43" s="217"/>
      <c r="M43" s="146"/>
    </row>
    <row r="44" spans="2:13" x14ac:dyDescent="0.25">
      <c r="B44" s="195"/>
      <c r="C44" s="65"/>
      <c r="D44" s="65"/>
      <c r="E44" s="165"/>
      <c r="F44" s="165"/>
      <c r="G44" s="92"/>
      <c r="H44" s="480" t="s">
        <v>54</v>
      </c>
      <c r="I44" s="480"/>
      <c r="J44" s="220">
        <v>19317886.419999003</v>
      </c>
      <c r="K44" s="220">
        <v>0</v>
      </c>
      <c r="L44" s="217"/>
      <c r="M44" s="66"/>
    </row>
    <row r="45" spans="2:13" x14ac:dyDescent="0.25">
      <c r="B45" s="195"/>
      <c r="C45" s="65"/>
      <c r="D45" s="65"/>
      <c r="E45" s="165"/>
      <c r="F45" s="165"/>
      <c r="G45" s="92"/>
      <c r="H45" s="480" t="s">
        <v>55</v>
      </c>
      <c r="I45" s="480"/>
      <c r="J45" s="220">
        <v>348476580.40000057</v>
      </c>
      <c r="K45" s="220">
        <v>0</v>
      </c>
      <c r="L45" s="217"/>
      <c r="M45" s="66"/>
    </row>
    <row r="46" spans="2:13" x14ac:dyDescent="0.25">
      <c r="B46" s="195"/>
      <c r="C46" s="65"/>
      <c r="D46" s="65"/>
      <c r="E46" s="165"/>
      <c r="F46" s="165"/>
      <c r="G46" s="92"/>
      <c r="H46" s="480" t="s">
        <v>56</v>
      </c>
      <c r="I46" s="480"/>
      <c r="J46" s="220">
        <v>0</v>
      </c>
      <c r="K46" s="220">
        <v>0</v>
      </c>
      <c r="L46" s="217"/>
      <c r="M46" s="66"/>
    </row>
    <row r="47" spans="2:13" x14ac:dyDescent="0.25">
      <c r="B47" s="195"/>
      <c r="C47" s="65"/>
      <c r="D47" s="65"/>
      <c r="E47" s="165"/>
      <c r="F47" s="165"/>
      <c r="G47" s="92"/>
      <c r="H47" s="480" t="s">
        <v>57</v>
      </c>
      <c r="I47" s="480"/>
      <c r="J47" s="220">
        <v>0</v>
      </c>
      <c r="K47" s="220">
        <v>0</v>
      </c>
      <c r="L47" s="217"/>
      <c r="M47" s="66"/>
    </row>
    <row r="48" spans="2:13" x14ac:dyDescent="0.25">
      <c r="B48" s="194"/>
      <c r="C48" s="65"/>
      <c r="D48" s="65"/>
      <c r="E48" s="165"/>
      <c r="F48" s="165"/>
      <c r="G48" s="92"/>
      <c r="H48" s="480" t="s">
        <v>58</v>
      </c>
      <c r="I48" s="480"/>
      <c r="J48" s="220">
        <v>86260583.659999996</v>
      </c>
      <c r="K48" s="220">
        <v>0</v>
      </c>
      <c r="L48" s="217"/>
      <c r="M48" s="92"/>
    </row>
    <row r="49" spans="2:13" x14ac:dyDescent="0.25">
      <c r="B49" s="195"/>
      <c r="C49" s="65"/>
      <c r="D49" s="65"/>
      <c r="E49" s="165"/>
      <c r="F49" s="165"/>
      <c r="G49" s="92"/>
      <c r="H49" s="151"/>
      <c r="I49" s="151"/>
      <c r="J49" s="219"/>
      <c r="K49" s="219"/>
      <c r="L49" s="217"/>
    </row>
    <row r="50" spans="2:13" x14ac:dyDescent="0.25">
      <c r="B50" s="194"/>
      <c r="C50" s="65"/>
      <c r="D50" s="65"/>
      <c r="E50" s="65"/>
      <c r="F50" s="65"/>
      <c r="G50" s="66"/>
      <c r="H50" s="481" t="s">
        <v>202</v>
      </c>
      <c r="I50" s="481"/>
      <c r="J50" s="133">
        <v>0</v>
      </c>
      <c r="K50" s="133">
        <v>0</v>
      </c>
      <c r="L50" s="217"/>
      <c r="M50" s="66"/>
    </row>
    <row r="51" spans="2:13" ht="6.75" customHeight="1" x14ac:dyDescent="0.25">
      <c r="B51" s="195"/>
      <c r="C51" s="65"/>
      <c r="D51" s="65"/>
      <c r="E51" s="65"/>
      <c r="F51" s="65"/>
      <c r="G51" s="210"/>
      <c r="H51" s="151"/>
      <c r="I51" s="151"/>
      <c r="J51" s="219"/>
      <c r="K51" s="219"/>
      <c r="L51" s="217"/>
    </row>
    <row r="52" spans="2:13" x14ac:dyDescent="0.25">
      <c r="B52" s="195"/>
      <c r="C52" s="65"/>
      <c r="D52" s="65"/>
      <c r="E52" s="65"/>
      <c r="F52" s="65"/>
      <c r="G52" s="66"/>
      <c r="H52" s="480" t="s">
        <v>60</v>
      </c>
      <c r="I52" s="480"/>
      <c r="J52" s="220">
        <v>0</v>
      </c>
      <c r="K52" s="220">
        <v>0</v>
      </c>
      <c r="L52" s="217"/>
      <c r="M52" s="66"/>
    </row>
    <row r="53" spans="2:13" x14ac:dyDescent="0.25">
      <c r="B53" s="195"/>
      <c r="C53" s="65"/>
      <c r="D53" s="65"/>
      <c r="E53" s="65"/>
      <c r="F53" s="65"/>
      <c r="G53" s="66"/>
      <c r="H53" s="480" t="s">
        <v>61</v>
      </c>
      <c r="I53" s="480"/>
      <c r="J53" s="220">
        <v>0</v>
      </c>
      <c r="K53" s="220">
        <v>0</v>
      </c>
      <c r="L53" s="217"/>
      <c r="M53" s="66"/>
    </row>
    <row r="54" spans="2:13" x14ac:dyDescent="0.25">
      <c r="B54" s="197"/>
      <c r="C54" s="198"/>
      <c r="D54" s="223"/>
      <c r="E54" s="224"/>
      <c r="F54" s="225"/>
      <c r="G54" s="225"/>
      <c r="H54" s="198"/>
      <c r="I54" s="226"/>
      <c r="J54" s="224"/>
      <c r="K54" s="225"/>
      <c r="L54" s="227"/>
      <c r="M54" s="216"/>
    </row>
    <row r="55" spans="2:13" x14ac:dyDescent="0.25">
      <c r="C55" s="494" t="s">
        <v>64</v>
      </c>
      <c r="D55" s="494"/>
      <c r="E55" s="494"/>
      <c r="F55" s="494"/>
      <c r="G55" s="494"/>
      <c r="H55" s="494"/>
      <c r="I55" s="494"/>
      <c r="J55" s="494"/>
      <c r="K55" s="494"/>
    </row>
    <row r="56" spans="2:13" x14ac:dyDescent="0.25">
      <c r="C56" s="100"/>
      <c r="D56" s="101"/>
      <c r="E56" s="102"/>
      <c r="F56" s="102"/>
      <c r="H56" s="103"/>
      <c r="I56" s="228"/>
      <c r="J56" s="102"/>
      <c r="K56" s="102"/>
    </row>
    <row r="57" spans="2:13" x14ac:dyDescent="0.25">
      <c r="C57" s="100"/>
      <c r="D57" s="101"/>
      <c r="E57" s="102"/>
      <c r="F57" s="102"/>
      <c r="H57" s="103"/>
      <c r="I57" s="228"/>
      <c r="J57" s="102"/>
      <c r="K57" s="102"/>
    </row>
    <row r="58" spans="2:13" x14ac:dyDescent="0.25">
      <c r="C58" s="100"/>
      <c r="D58" s="101" t="s">
        <v>203</v>
      </c>
      <c r="E58" s="102"/>
      <c r="F58" s="102"/>
      <c r="G58" s="229"/>
      <c r="H58" s="103" t="s">
        <v>204</v>
      </c>
      <c r="I58" s="228"/>
      <c r="J58" s="102"/>
      <c r="K58" s="102"/>
    </row>
    <row r="59" spans="2:13" x14ac:dyDescent="0.25">
      <c r="C59" s="100"/>
      <c r="D59" s="473" t="s">
        <v>121</v>
      </c>
      <c r="E59" s="473"/>
      <c r="F59" s="59"/>
      <c r="G59" s="59"/>
      <c r="H59" s="460" t="s">
        <v>68</v>
      </c>
      <c r="I59" s="460"/>
      <c r="J59" s="461" t="s">
        <v>69</v>
      </c>
      <c r="K59" s="461"/>
      <c r="L59" s="1"/>
    </row>
    <row r="60" spans="2:13" x14ac:dyDescent="0.25">
      <c r="C60" s="230"/>
      <c r="D60" s="456" t="s">
        <v>70</v>
      </c>
      <c r="E60" s="456"/>
      <c r="F60" s="64"/>
      <c r="G60" s="64"/>
      <c r="H60" s="457" t="s">
        <v>71</v>
      </c>
      <c r="I60" s="457"/>
      <c r="J60" s="456" t="s">
        <v>72</v>
      </c>
      <c r="K60" s="456"/>
      <c r="L60" s="1"/>
    </row>
    <row r="61" spans="2:13" x14ac:dyDescent="0.25">
      <c r="C61" s="231"/>
      <c r="D61" s="456"/>
      <c r="E61" s="456"/>
      <c r="F61" s="232"/>
      <c r="G61" s="232"/>
      <c r="H61" s="456"/>
      <c r="I61" s="456"/>
      <c r="J61" s="105"/>
      <c r="K61" s="102"/>
    </row>
    <row r="62" spans="2:13" x14ac:dyDescent="0.25">
      <c r="B62" s="174"/>
      <c r="G62" s="66"/>
    </row>
    <row r="63" spans="2:13" x14ac:dyDescent="0.25"/>
    <row r="64" spans="2:1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ht="15" customHeight="1" x14ac:dyDescent="0.25"/>
    <row r="72" ht="15" customHeight="1" x14ac:dyDescent="0.25"/>
    <row r="73" ht="15" customHeight="1" x14ac:dyDescent="0.25"/>
  </sheetData>
  <mergeCells count="66">
    <mergeCell ref="C10:D10"/>
    <mergeCell ref="H10:I10"/>
    <mergeCell ref="D3:J3"/>
    <mergeCell ref="D4:J4"/>
    <mergeCell ref="D5:J5"/>
    <mergeCell ref="D6:J6"/>
    <mergeCell ref="D7:J7"/>
    <mergeCell ref="C12:D12"/>
    <mergeCell ref="H12:I12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6:D26"/>
    <mergeCell ref="C27:D27"/>
    <mergeCell ref="H27:I27"/>
    <mergeCell ref="C34:D34"/>
    <mergeCell ref="H34:I34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52:I52"/>
    <mergeCell ref="H36:I36"/>
    <mergeCell ref="H38:I38"/>
    <mergeCell ref="H39:I39"/>
    <mergeCell ref="H40:I40"/>
    <mergeCell ref="H42:I42"/>
    <mergeCell ref="H44:I44"/>
    <mergeCell ref="H45:I45"/>
    <mergeCell ref="H46:I46"/>
    <mergeCell ref="H47:I47"/>
    <mergeCell ref="H48:I48"/>
    <mergeCell ref="H50:I50"/>
    <mergeCell ref="D61:E61"/>
    <mergeCell ref="H61:I61"/>
    <mergeCell ref="H53:I53"/>
    <mergeCell ref="C55:K55"/>
    <mergeCell ref="D59:E59"/>
    <mergeCell ref="H59:I59"/>
    <mergeCell ref="J59:K59"/>
    <mergeCell ref="D60:E60"/>
    <mergeCell ref="H60:I60"/>
    <mergeCell ref="J60:K60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B28" workbookViewId="0">
      <selection activeCell="J56" sqref="J56"/>
    </sheetView>
  </sheetViews>
  <sheetFormatPr baseColWidth="10" defaultColWidth="0" defaultRowHeight="12" customHeight="1" zeroHeight="1" x14ac:dyDescent="0.2"/>
  <cols>
    <col min="1" max="1" width="3.42578125" style="104" customWidth="1"/>
    <col min="2" max="3" width="3.7109375" style="104" customWidth="1"/>
    <col min="4" max="4" width="24.140625" style="104" customWidth="1"/>
    <col min="5" max="5" width="23.42578125" style="104" customWidth="1"/>
    <col min="6" max="6" width="13.5703125" style="104" customWidth="1"/>
    <col min="7" max="7" width="14.7109375" style="66" customWidth="1"/>
    <col min="8" max="8" width="14.5703125" style="66" customWidth="1"/>
    <col min="9" max="9" width="5.42578125" style="104" customWidth="1"/>
    <col min="10" max="11" width="3.7109375" style="69" customWidth="1"/>
    <col min="12" max="13" width="18.7109375" style="69" customWidth="1"/>
    <col min="14" max="14" width="14.5703125" style="69" customWidth="1"/>
    <col min="15" max="16" width="13.85546875" style="69" customWidth="1"/>
    <col min="17" max="17" width="1.85546875" style="69" customWidth="1"/>
    <col min="18" max="18" width="3" style="69" customWidth="1"/>
    <col min="19" max="16384" width="0" style="69" hidden="1"/>
  </cols>
  <sheetData>
    <row r="1" spans="1:17" x14ac:dyDescent="0.2"/>
    <row r="2" spans="1:17" s="65" customFormat="1" ht="15" x14ac:dyDescent="0.25">
      <c r="B2" s="175"/>
      <c r="C2" s="175"/>
      <c r="D2" s="175"/>
      <c r="E2" s="517" t="s">
        <v>0</v>
      </c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175"/>
      <c r="Q2" s="175"/>
    </row>
    <row r="3" spans="1:17" ht="15" x14ac:dyDescent="0.25">
      <c r="B3" s="175"/>
      <c r="C3" s="175"/>
      <c r="D3" s="175"/>
      <c r="E3" s="517" t="s">
        <v>205</v>
      </c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175"/>
      <c r="Q3" s="175"/>
    </row>
    <row r="4" spans="1:17" ht="15" x14ac:dyDescent="0.25">
      <c r="B4" s="175"/>
      <c r="C4" s="175"/>
      <c r="D4" s="175"/>
      <c r="E4" s="517" t="s">
        <v>206</v>
      </c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175"/>
      <c r="Q4" s="175"/>
    </row>
    <row r="5" spans="1:17" ht="15" x14ac:dyDescent="0.25">
      <c r="B5" s="175"/>
      <c r="C5" s="175"/>
      <c r="D5" s="175"/>
      <c r="E5" s="517" t="s">
        <v>3</v>
      </c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175"/>
      <c r="Q5" s="175"/>
    </row>
    <row r="6" spans="1:17" ht="15" x14ac:dyDescent="0.25">
      <c r="C6" s="211"/>
      <c r="D6" s="233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5"/>
      <c r="P6" s="65"/>
      <c r="Q6" s="65"/>
    </row>
    <row r="7" spans="1:17" x14ac:dyDescent="0.2">
      <c r="A7" s="70"/>
      <c r="B7" s="482"/>
      <c r="C7" s="482"/>
      <c r="D7" s="48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72"/>
      <c r="Q7" s="65"/>
    </row>
    <row r="8" spans="1:17" s="65" customFormat="1" x14ac:dyDescent="0.2">
      <c r="A8" s="104"/>
      <c r="B8" s="211"/>
      <c r="C8" s="211"/>
      <c r="D8" s="233"/>
      <c r="E8" s="211"/>
      <c r="F8" s="211"/>
      <c r="G8" s="236"/>
      <c r="H8" s="236"/>
      <c r="I8" s="233"/>
    </row>
    <row r="9" spans="1:17" s="65" customFormat="1" x14ac:dyDescent="0.2">
      <c r="A9" s="104"/>
      <c r="B9" s="104"/>
      <c r="C9" s="237"/>
      <c r="D9" s="233"/>
      <c r="E9" s="237"/>
      <c r="F9" s="237"/>
      <c r="G9" s="238"/>
      <c r="H9" s="238"/>
      <c r="I9" s="233"/>
    </row>
    <row r="10" spans="1:17" s="65" customFormat="1" x14ac:dyDescent="0.2">
      <c r="A10" s="239"/>
      <c r="B10" s="514" t="s">
        <v>75</v>
      </c>
      <c r="C10" s="515"/>
      <c r="D10" s="515"/>
      <c r="E10" s="515"/>
      <c r="F10" s="186"/>
      <c r="G10" s="185">
        <v>2018</v>
      </c>
      <c r="H10" s="185">
        <v>2017</v>
      </c>
      <c r="I10" s="240"/>
      <c r="J10" s="515" t="s">
        <v>75</v>
      </c>
      <c r="K10" s="515"/>
      <c r="L10" s="515"/>
      <c r="M10" s="515"/>
      <c r="N10" s="186"/>
      <c r="O10" s="185">
        <v>2018</v>
      </c>
      <c r="P10" s="185">
        <v>2017</v>
      </c>
      <c r="Q10" s="241"/>
    </row>
    <row r="11" spans="1:17" s="65" customFormat="1" x14ac:dyDescent="0.2">
      <c r="A11" s="104"/>
      <c r="B11" s="188"/>
      <c r="C11" s="104"/>
      <c r="D11" s="189"/>
      <c r="E11" s="189"/>
      <c r="F11" s="189"/>
      <c r="G11" s="242"/>
      <c r="H11" s="242"/>
      <c r="I11" s="104"/>
      <c r="Q11" s="190"/>
    </row>
    <row r="12" spans="1:17" x14ac:dyDescent="0.2">
      <c r="A12" s="66"/>
      <c r="B12" s="516" t="s">
        <v>207</v>
      </c>
      <c r="C12" s="513"/>
      <c r="D12" s="513"/>
      <c r="E12" s="513"/>
      <c r="F12" s="513"/>
      <c r="G12" s="242"/>
      <c r="H12" s="242"/>
      <c r="I12" s="66"/>
      <c r="J12" s="513" t="s">
        <v>208</v>
      </c>
      <c r="K12" s="513"/>
      <c r="L12" s="513"/>
      <c r="M12" s="513"/>
      <c r="N12" s="513"/>
      <c r="O12" s="243"/>
      <c r="P12" s="243"/>
      <c r="Q12" s="190"/>
    </row>
    <row r="13" spans="1:17" x14ac:dyDescent="0.2">
      <c r="A13" s="66"/>
      <c r="B13" s="91"/>
      <c r="C13" s="213"/>
      <c r="D13" s="66"/>
      <c r="E13" s="213"/>
      <c r="F13" s="213"/>
      <c r="G13" s="242"/>
      <c r="H13" s="242"/>
      <c r="I13" s="66"/>
      <c r="J13" s="66"/>
      <c r="K13" s="213"/>
      <c r="L13" s="213"/>
      <c r="M13" s="213"/>
      <c r="N13" s="213"/>
      <c r="O13" s="243"/>
      <c r="P13" s="243"/>
      <c r="Q13" s="190"/>
    </row>
    <row r="14" spans="1:17" x14ac:dyDescent="0.2">
      <c r="A14" s="66"/>
      <c r="B14" s="91"/>
      <c r="C14" s="513" t="s">
        <v>200</v>
      </c>
      <c r="D14" s="513"/>
      <c r="E14" s="513"/>
      <c r="F14" s="513"/>
      <c r="G14" s="244">
        <f>SUM(G15:G25)</f>
        <v>1512670186.98</v>
      </c>
      <c r="H14" s="244">
        <f>SUM(H15:H25)</f>
        <v>1391033070.9799998</v>
      </c>
      <c r="I14" s="66"/>
      <c r="J14" s="66"/>
      <c r="K14" s="513" t="s">
        <v>200</v>
      </c>
      <c r="L14" s="513"/>
      <c r="M14" s="513"/>
      <c r="N14" s="513"/>
      <c r="O14" s="245">
        <f>SUM(O15:O17)</f>
        <v>27750421.899999999</v>
      </c>
      <c r="P14" s="245">
        <f>SUM(P15:P17)</f>
        <v>12297019.5</v>
      </c>
      <c r="Q14" s="190"/>
    </row>
    <row r="15" spans="1:17" x14ac:dyDescent="0.2">
      <c r="A15" s="66"/>
      <c r="B15" s="91"/>
      <c r="C15" s="213"/>
      <c r="D15" s="511" t="s">
        <v>146</v>
      </c>
      <c r="E15" s="511"/>
      <c r="F15" s="511"/>
      <c r="G15" s="246">
        <v>451898179.76999998</v>
      </c>
      <c r="H15" s="247">
        <v>387481669.77999997</v>
      </c>
      <c r="I15" s="66"/>
      <c r="J15" s="66"/>
      <c r="K15" s="65"/>
      <c r="L15" s="512" t="s">
        <v>33</v>
      </c>
      <c r="M15" s="512"/>
      <c r="N15" s="512"/>
      <c r="O15" s="247">
        <v>0</v>
      </c>
      <c r="P15" s="247">
        <v>0</v>
      </c>
      <c r="Q15" s="190"/>
    </row>
    <row r="16" spans="1:17" x14ac:dyDescent="0.2">
      <c r="A16" s="66"/>
      <c r="B16" s="91"/>
      <c r="C16" s="213"/>
      <c r="D16" s="511" t="s">
        <v>209</v>
      </c>
      <c r="E16" s="511"/>
      <c r="F16" s="511"/>
      <c r="G16" s="247">
        <v>0</v>
      </c>
      <c r="H16" s="247">
        <v>0</v>
      </c>
      <c r="I16" s="66"/>
      <c r="J16" s="66"/>
      <c r="K16" s="65"/>
      <c r="L16" s="512" t="s">
        <v>35</v>
      </c>
      <c r="M16" s="512"/>
      <c r="N16" s="512"/>
      <c r="O16" s="247">
        <v>0</v>
      </c>
      <c r="P16" s="247">
        <v>0</v>
      </c>
      <c r="Q16" s="190"/>
    </row>
    <row r="17" spans="1:17" x14ac:dyDescent="0.2">
      <c r="A17" s="66"/>
      <c r="B17" s="91"/>
      <c r="C17" s="248"/>
      <c r="D17" s="511" t="s">
        <v>210</v>
      </c>
      <c r="E17" s="511"/>
      <c r="F17" s="511"/>
      <c r="G17" s="247">
        <v>18500000</v>
      </c>
      <c r="H17" s="247">
        <v>0</v>
      </c>
      <c r="I17" s="66"/>
      <c r="J17" s="66"/>
      <c r="K17" s="242"/>
      <c r="L17" s="512" t="s">
        <v>211</v>
      </c>
      <c r="M17" s="512"/>
      <c r="N17" s="512"/>
      <c r="O17" s="249">
        <v>27750421.899999999</v>
      </c>
      <c r="P17" s="247">
        <v>12297019.5</v>
      </c>
      <c r="Q17" s="190"/>
    </row>
    <row r="18" spans="1:17" x14ac:dyDescent="0.2">
      <c r="A18" s="66"/>
      <c r="B18" s="91"/>
      <c r="C18" s="248"/>
      <c r="D18" s="511" t="s">
        <v>152</v>
      </c>
      <c r="E18" s="511"/>
      <c r="F18" s="511"/>
      <c r="G18" s="246">
        <v>93967753.120000005</v>
      </c>
      <c r="H18" s="247">
        <v>72951105.209999993</v>
      </c>
      <c r="I18" s="66"/>
      <c r="J18" s="66"/>
      <c r="K18" s="242"/>
      <c r="L18" s="65"/>
      <c r="M18" s="65"/>
      <c r="N18" s="65"/>
      <c r="O18" s="165"/>
      <c r="P18" s="165"/>
      <c r="Q18" s="190"/>
    </row>
    <row r="19" spans="1:17" x14ac:dyDescent="0.2">
      <c r="A19" s="66"/>
      <c r="B19" s="91"/>
      <c r="C19" s="248"/>
      <c r="D19" s="511" t="s">
        <v>153</v>
      </c>
      <c r="E19" s="511"/>
      <c r="F19" s="511"/>
      <c r="G19" s="247">
        <v>2279361.48</v>
      </c>
      <c r="H19" s="247">
        <v>3126008.32</v>
      </c>
      <c r="I19" s="66"/>
      <c r="J19" s="66"/>
      <c r="K19" s="513" t="s">
        <v>201</v>
      </c>
      <c r="L19" s="513"/>
      <c r="M19" s="513"/>
      <c r="N19" s="513"/>
      <c r="O19" s="244">
        <f>SUM(O20:O22)</f>
        <v>494281771.35000032</v>
      </c>
      <c r="P19" s="244">
        <f>SUM(P20:P22)</f>
        <v>208668903.41999909</v>
      </c>
      <c r="Q19" s="190"/>
    </row>
    <row r="20" spans="1:17" x14ac:dyDescent="0.2">
      <c r="A20" s="66"/>
      <c r="B20" s="91"/>
      <c r="C20" s="248"/>
      <c r="D20" s="511" t="s">
        <v>155</v>
      </c>
      <c r="E20" s="511"/>
      <c r="F20" s="511"/>
      <c r="G20" s="249">
        <v>70625616.120000005</v>
      </c>
      <c r="H20" s="247">
        <v>57834617.030000001</v>
      </c>
      <c r="I20" s="66"/>
      <c r="J20" s="66"/>
      <c r="K20" s="242"/>
      <c r="L20" s="512" t="s">
        <v>33</v>
      </c>
      <c r="M20" s="512"/>
      <c r="N20" s="512"/>
      <c r="O20" s="247">
        <v>366819445.64000034</v>
      </c>
      <c r="P20" s="247">
        <v>89132391.459999084</v>
      </c>
      <c r="Q20" s="190"/>
    </row>
    <row r="21" spans="1:17" x14ac:dyDescent="0.2">
      <c r="A21" s="66"/>
      <c r="B21" s="91"/>
      <c r="C21" s="248"/>
      <c r="D21" s="511" t="s">
        <v>157</v>
      </c>
      <c r="E21" s="511"/>
      <c r="F21" s="511"/>
      <c r="G21" s="247">
        <v>0</v>
      </c>
      <c r="H21" s="247">
        <v>0</v>
      </c>
      <c r="I21" s="66"/>
      <c r="J21" s="66"/>
      <c r="K21" s="213"/>
      <c r="L21" s="512" t="s">
        <v>35</v>
      </c>
      <c r="M21" s="512"/>
      <c r="N21" s="512"/>
      <c r="O21" s="247">
        <v>55840181.879999995</v>
      </c>
      <c r="P21" s="247">
        <v>13504747.840000004</v>
      </c>
      <c r="Q21" s="190"/>
    </row>
    <row r="22" spans="1:17" x14ac:dyDescent="0.2">
      <c r="A22" s="66"/>
      <c r="B22" s="91"/>
      <c r="C22" s="248"/>
      <c r="D22" s="511" t="s">
        <v>159</v>
      </c>
      <c r="E22" s="511"/>
      <c r="F22" s="511"/>
      <c r="G22" s="247">
        <v>0</v>
      </c>
      <c r="H22" s="247">
        <v>0</v>
      </c>
      <c r="I22" s="66"/>
      <c r="J22" s="66"/>
      <c r="K22" s="65"/>
      <c r="L22" s="512" t="s">
        <v>212</v>
      </c>
      <c r="M22" s="512"/>
      <c r="N22" s="512"/>
      <c r="O22" s="247">
        <v>71622143.829999998</v>
      </c>
      <c r="P22" s="247">
        <v>106031764.12</v>
      </c>
      <c r="Q22" s="190"/>
    </row>
    <row r="23" spans="1:17" x14ac:dyDescent="0.2">
      <c r="A23" s="66"/>
      <c r="B23" s="91"/>
      <c r="C23" s="213"/>
      <c r="D23" s="511" t="s">
        <v>164</v>
      </c>
      <c r="E23" s="511"/>
      <c r="F23" s="511"/>
      <c r="G23" s="247">
        <v>674770243.12</v>
      </c>
      <c r="H23" s="247">
        <v>681389147.73000002</v>
      </c>
      <c r="I23" s="66"/>
      <c r="J23" s="66"/>
      <c r="K23" s="513" t="s">
        <v>213</v>
      </c>
      <c r="L23" s="513"/>
      <c r="M23" s="513"/>
      <c r="N23" s="513"/>
      <c r="O23" s="244">
        <f>O14-O19</f>
        <v>-466531349.45000035</v>
      </c>
      <c r="P23" s="244">
        <f>P14-P19</f>
        <v>-196371883.91999909</v>
      </c>
      <c r="Q23" s="190"/>
    </row>
    <row r="24" spans="1:17" x14ac:dyDescent="0.2">
      <c r="A24" s="66"/>
      <c r="B24" s="91"/>
      <c r="C24" s="248"/>
      <c r="D24" s="511" t="s">
        <v>214</v>
      </c>
      <c r="E24" s="511"/>
      <c r="F24" s="511"/>
      <c r="G24" s="247">
        <v>183921201.38999999</v>
      </c>
      <c r="H24" s="247">
        <v>172013750.84</v>
      </c>
      <c r="I24" s="66"/>
      <c r="J24" s="66"/>
      <c r="Q24" s="190"/>
    </row>
    <row r="25" spans="1:17" x14ac:dyDescent="0.2">
      <c r="A25" s="66"/>
      <c r="B25" s="91"/>
      <c r="C25" s="213"/>
      <c r="D25" s="511" t="s">
        <v>215</v>
      </c>
      <c r="E25" s="511"/>
      <c r="F25" s="98"/>
      <c r="G25" s="249">
        <v>16707831.98</v>
      </c>
      <c r="H25" s="247">
        <v>16236772.07</v>
      </c>
      <c r="I25" s="66"/>
      <c r="J25" s="66"/>
      <c r="K25" s="65"/>
      <c r="L25" s="65"/>
      <c r="M25" s="65"/>
      <c r="N25" s="65"/>
      <c r="O25" s="165"/>
      <c r="P25" s="165"/>
      <c r="Q25" s="190"/>
    </row>
    <row r="26" spans="1:17" x14ac:dyDescent="0.2">
      <c r="A26" s="66"/>
      <c r="B26" s="91"/>
      <c r="C26" s="213"/>
      <c r="D26" s="66"/>
      <c r="E26" s="213"/>
      <c r="F26" s="213"/>
      <c r="G26" s="242"/>
      <c r="H26" s="242"/>
      <c r="I26" s="66"/>
      <c r="J26" s="65"/>
      <c r="K26" s="65"/>
      <c r="L26" s="65"/>
      <c r="M26" s="65"/>
      <c r="N26" s="65"/>
      <c r="O26" s="165"/>
      <c r="P26" s="165"/>
      <c r="Q26" s="190"/>
    </row>
    <row r="27" spans="1:17" x14ac:dyDescent="0.2">
      <c r="A27" s="66"/>
      <c r="B27" s="91"/>
      <c r="C27" s="513" t="s">
        <v>201</v>
      </c>
      <c r="D27" s="513"/>
      <c r="E27" s="513"/>
      <c r="F27" s="513"/>
      <c r="G27" s="244">
        <f>SUM(G28:G43)</f>
        <v>994261867.49000001</v>
      </c>
      <c r="H27" s="244">
        <f>SUM(H28:H43)</f>
        <v>843403120.48000002</v>
      </c>
      <c r="I27" s="66"/>
      <c r="J27" s="513" t="s">
        <v>216</v>
      </c>
      <c r="K27" s="513"/>
      <c r="L27" s="513"/>
      <c r="M27" s="513"/>
      <c r="N27" s="513"/>
      <c r="O27" s="250"/>
      <c r="P27" s="250"/>
      <c r="Q27" s="190"/>
    </row>
    <row r="28" spans="1:17" x14ac:dyDescent="0.2">
      <c r="A28" s="66"/>
      <c r="B28" s="91"/>
      <c r="C28" s="251"/>
      <c r="D28" s="511" t="s">
        <v>217</v>
      </c>
      <c r="E28" s="511"/>
      <c r="F28" s="511"/>
      <c r="G28" s="247">
        <v>503606024.40000004</v>
      </c>
      <c r="H28" s="247">
        <v>403058393.37</v>
      </c>
      <c r="I28" s="66"/>
      <c r="J28" s="66"/>
      <c r="K28" s="213"/>
      <c r="L28" s="213"/>
      <c r="M28" s="213"/>
      <c r="N28" s="213"/>
      <c r="O28" s="250"/>
      <c r="P28" s="250"/>
      <c r="Q28" s="190"/>
    </row>
    <row r="29" spans="1:17" x14ac:dyDescent="0.2">
      <c r="A29" s="66"/>
      <c r="B29" s="91"/>
      <c r="C29" s="251"/>
      <c r="D29" s="511" t="s">
        <v>149</v>
      </c>
      <c r="E29" s="511"/>
      <c r="F29" s="511"/>
      <c r="G29" s="247">
        <v>121571344.83000001</v>
      </c>
      <c r="H29" s="247">
        <v>98435792.390000001</v>
      </c>
      <c r="I29" s="66"/>
      <c r="J29" s="65"/>
      <c r="K29" s="513" t="s">
        <v>200</v>
      </c>
      <c r="L29" s="513"/>
      <c r="M29" s="513"/>
      <c r="N29" s="513"/>
      <c r="O29" s="244">
        <f>O30+O33+O34</f>
        <v>0</v>
      </c>
      <c r="P29" s="244">
        <f>P30+P33+P34</f>
        <v>0</v>
      </c>
      <c r="Q29" s="190"/>
    </row>
    <row r="30" spans="1:17" x14ac:dyDescent="0.2">
      <c r="A30" s="66"/>
      <c r="B30" s="91"/>
      <c r="C30" s="251"/>
      <c r="D30" s="511" t="s">
        <v>151</v>
      </c>
      <c r="E30" s="511"/>
      <c r="F30" s="511"/>
      <c r="G30" s="249">
        <v>295198650.84000003</v>
      </c>
      <c r="H30" s="247">
        <v>275204473.29000002</v>
      </c>
      <c r="I30" s="66"/>
      <c r="J30" s="66"/>
      <c r="K30" s="65"/>
      <c r="L30" s="512" t="s">
        <v>218</v>
      </c>
      <c r="M30" s="512"/>
      <c r="N30" s="512"/>
      <c r="O30" s="247">
        <v>0</v>
      </c>
      <c r="P30" s="247">
        <f>+P31+P32+P33</f>
        <v>0</v>
      </c>
      <c r="Q30" s="190"/>
    </row>
    <row r="31" spans="1:17" x14ac:dyDescent="0.2">
      <c r="A31" s="66"/>
      <c r="B31" s="91"/>
      <c r="C31" s="213"/>
      <c r="D31" s="511" t="s">
        <v>156</v>
      </c>
      <c r="E31" s="511"/>
      <c r="F31" s="511"/>
      <c r="G31" s="247">
        <v>0</v>
      </c>
      <c r="H31" s="247">
        <v>0</v>
      </c>
      <c r="I31" s="66"/>
      <c r="J31" s="66"/>
      <c r="K31" s="251"/>
      <c r="L31" s="512" t="s">
        <v>219</v>
      </c>
      <c r="M31" s="512"/>
      <c r="N31" s="512"/>
      <c r="O31" s="247">
        <v>0</v>
      </c>
      <c r="P31" s="247">
        <v>0</v>
      </c>
      <c r="Q31" s="190"/>
    </row>
    <row r="32" spans="1:17" x14ac:dyDescent="0.2">
      <c r="A32" s="66"/>
      <c r="B32" s="91"/>
      <c r="C32" s="251"/>
      <c r="D32" s="511" t="s">
        <v>220</v>
      </c>
      <c r="E32" s="511"/>
      <c r="F32" s="511"/>
      <c r="G32" s="247">
        <v>0</v>
      </c>
      <c r="H32" s="247">
        <v>0</v>
      </c>
      <c r="I32" s="66"/>
      <c r="J32" s="66"/>
      <c r="K32" s="251"/>
      <c r="L32" s="512" t="s">
        <v>221</v>
      </c>
      <c r="M32" s="512"/>
      <c r="N32" s="512"/>
      <c r="O32" s="247">
        <v>0</v>
      </c>
      <c r="P32" s="247">
        <v>0</v>
      </c>
      <c r="Q32" s="190"/>
    </row>
    <row r="33" spans="1:17" x14ac:dyDescent="0.2">
      <c r="A33" s="66"/>
      <c r="B33" s="91"/>
      <c r="C33" s="251"/>
      <c r="D33" s="511" t="s">
        <v>222</v>
      </c>
      <c r="E33" s="511"/>
      <c r="F33" s="511"/>
      <c r="G33" s="247">
        <v>0</v>
      </c>
      <c r="H33" s="247">
        <v>0</v>
      </c>
      <c r="I33" s="66"/>
      <c r="J33" s="66"/>
      <c r="K33" s="251"/>
      <c r="L33" s="512" t="s">
        <v>223</v>
      </c>
      <c r="M33" s="512"/>
      <c r="N33" s="512"/>
      <c r="O33" s="247">
        <v>0</v>
      </c>
      <c r="P33" s="247">
        <v>0</v>
      </c>
      <c r="Q33" s="190"/>
    </row>
    <row r="34" spans="1:17" x14ac:dyDescent="0.2">
      <c r="A34" s="66"/>
      <c r="B34" s="91"/>
      <c r="C34" s="251"/>
      <c r="D34" s="511" t="s">
        <v>161</v>
      </c>
      <c r="E34" s="511"/>
      <c r="F34" s="511"/>
      <c r="G34" s="249">
        <v>62297340.269999996</v>
      </c>
      <c r="H34" s="247">
        <v>57762762.229999997</v>
      </c>
      <c r="I34" s="66"/>
      <c r="J34" s="66"/>
      <c r="K34" s="242"/>
      <c r="L34" s="512"/>
      <c r="M34" s="512"/>
      <c r="N34" s="512"/>
      <c r="O34" s="247"/>
      <c r="P34" s="247"/>
      <c r="Q34" s="190"/>
    </row>
    <row r="35" spans="1:17" x14ac:dyDescent="0.2">
      <c r="A35" s="66"/>
      <c r="B35" s="91"/>
      <c r="C35" s="251"/>
      <c r="D35" s="511" t="s">
        <v>163</v>
      </c>
      <c r="E35" s="511"/>
      <c r="F35" s="511"/>
      <c r="G35" s="247">
        <v>0</v>
      </c>
      <c r="H35" s="247">
        <v>0</v>
      </c>
      <c r="I35" s="66"/>
      <c r="J35" s="66"/>
      <c r="K35" s="242"/>
      <c r="L35" s="65"/>
      <c r="M35" s="65"/>
      <c r="N35" s="65"/>
      <c r="O35" s="165"/>
      <c r="P35" s="165"/>
      <c r="Q35" s="190"/>
    </row>
    <row r="36" spans="1:17" x14ac:dyDescent="0.2">
      <c r="A36" s="66"/>
      <c r="B36" s="91"/>
      <c r="C36" s="251"/>
      <c r="D36" s="511" t="s">
        <v>165</v>
      </c>
      <c r="E36" s="511"/>
      <c r="F36" s="511"/>
      <c r="G36" s="247">
        <v>0</v>
      </c>
      <c r="H36" s="247">
        <v>0</v>
      </c>
      <c r="I36" s="66"/>
      <c r="J36" s="66"/>
      <c r="K36" s="513" t="s">
        <v>201</v>
      </c>
      <c r="L36" s="513"/>
      <c r="M36" s="513"/>
      <c r="N36" s="513"/>
      <c r="O36" s="244">
        <f>O38+O39+O40</f>
        <v>27018340.75</v>
      </c>
      <c r="P36" s="244">
        <f>P38+P39+P40</f>
        <v>27106236.57</v>
      </c>
      <c r="Q36" s="190"/>
    </row>
    <row r="37" spans="1:17" x14ac:dyDescent="0.2">
      <c r="A37" s="66"/>
      <c r="B37" s="91"/>
      <c r="C37" s="251"/>
      <c r="D37" s="511" t="s">
        <v>167</v>
      </c>
      <c r="E37" s="511"/>
      <c r="F37" s="511"/>
      <c r="G37" s="247">
        <v>0</v>
      </c>
      <c r="H37" s="247">
        <v>0</v>
      </c>
      <c r="I37" s="66"/>
      <c r="J37" s="65"/>
      <c r="K37" s="65"/>
      <c r="L37" s="512" t="s">
        <v>224</v>
      </c>
      <c r="M37" s="512"/>
      <c r="N37" s="512"/>
      <c r="O37" s="247">
        <f>+O38</f>
        <v>27018340.75</v>
      </c>
      <c r="P37" s="247">
        <f>+P38</f>
        <v>27106236.57</v>
      </c>
      <c r="Q37" s="190"/>
    </row>
    <row r="38" spans="1:17" x14ac:dyDescent="0.2">
      <c r="A38" s="66"/>
      <c r="B38" s="91"/>
      <c r="C38" s="251"/>
      <c r="D38" s="511" t="s">
        <v>168</v>
      </c>
      <c r="E38" s="511"/>
      <c r="F38" s="511"/>
      <c r="G38" s="249">
        <v>58000</v>
      </c>
      <c r="H38" s="247">
        <v>58000</v>
      </c>
      <c r="I38" s="66"/>
      <c r="J38" s="66"/>
      <c r="K38" s="65"/>
      <c r="L38" s="512" t="s">
        <v>219</v>
      </c>
      <c r="M38" s="512"/>
      <c r="N38" s="512"/>
      <c r="O38" s="249">
        <v>27018340.75</v>
      </c>
      <c r="P38" s="247">
        <v>27106236.57</v>
      </c>
      <c r="Q38" s="190"/>
    </row>
    <row r="39" spans="1:17" x14ac:dyDescent="0.2">
      <c r="A39" s="66"/>
      <c r="B39" s="91"/>
      <c r="C39" s="251"/>
      <c r="D39" s="511" t="s">
        <v>170</v>
      </c>
      <c r="E39" s="511"/>
      <c r="F39" s="511"/>
      <c r="G39" s="247">
        <v>0</v>
      </c>
      <c r="H39" s="247">
        <v>0</v>
      </c>
      <c r="I39" s="66"/>
      <c r="J39" s="66"/>
      <c r="K39" s="251"/>
      <c r="L39" s="512" t="s">
        <v>221</v>
      </c>
      <c r="M39" s="512"/>
      <c r="N39" s="512"/>
      <c r="O39" s="247">
        <v>0</v>
      </c>
      <c r="P39" s="247">
        <v>0</v>
      </c>
      <c r="Q39" s="190"/>
    </row>
    <row r="40" spans="1:17" x14ac:dyDescent="0.2">
      <c r="A40" s="66"/>
      <c r="B40" s="91"/>
      <c r="C40" s="251"/>
      <c r="D40" s="511" t="s">
        <v>225</v>
      </c>
      <c r="E40" s="511"/>
      <c r="F40" s="511"/>
      <c r="G40" s="247">
        <v>0</v>
      </c>
      <c r="H40" s="247">
        <v>0</v>
      </c>
      <c r="I40" s="66"/>
      <c r="J40" s="66"/>
      <c r="K40" s="251"/>
      <c r="L40" s="512" t="s">
        <v>226</v>
      </c>
      <c r="M40" s="512"/>
      <c r="N40" s="512"/>
      <c r="O40" s="247">
        <v>0</v>
      </c>
      <c r="P40" s="247">
        <v>0</v>
      </c>
      <c r="Q40" s="190"/>
    </row>
    <row r="41" spans="1:17" x14ac:dyDescent="0.2">
      <c r="A41" s="66"/>
      <c r="B41" s="91"/>
      <c r="C41" s="213"/>
      <c r="D41" s="511" t="s">
        <v>131</v>
      </c>
      <c r="E41" s="511"/>
      <c r="F41" s="511"/>
      <c r="G41" s="247">
        <v>0</v>
      </c>
      <c r="H41" s="247">
        <v>0</v>
      </c>
      <c r="I41" s="66"/>
      <c r="J41" s="66"/>
      <c r="K41" s="251"/>
      <c r="L41" s="512"/>
      <c r="M41" s="512"/>
      <c r="N41" s="512"/>
      <c r="O41" s="247"/>
      <c r="P41" s="247"/>
      <c r="Q41" s="190"/>
    </row>
    <row r="42" spans="1:17" x14ac:dyDescent="0.2">
      <c r="A42" s="66"/>
      <c r="B42" s="91"/>
      <c r="C42" s="251"/>
      <c r="D42" s="511" t="s">
        <v>177</v>
      </c>
      <c r="E42" s="511"/>
      <c r="F42" s="511"/>
      <c r="G42" s="247">
        <v>4803543</v>
      </c>
      <c r="H42" s="247">
        <v>4600533</v>
      </c>
      <c r="I42" s="66"/>
      <c r="J42" s="66"/>
      <c r="K42" s="242"/>
      <c r="L42" s="65"/>
      <c r="M42" s="65"/>
      <c r="N42" s="65"/>
      <c r="O42" s="165"/>
      <c r="P42" s="165"/>
      <c r="Q42" s="190"/>
    </row>
    <row r="43" spans="1:17" x14ac:dyDescent="0.2">
      <c r="A43" s="66"/>
      <c r="B43" s="91"/>
      <c r="C43" s="251"/>
      <c r="D43" s="511" t="s">
        <v>227</v>
      </c>
      <c r="E43" s="511"/>
      <c r="F43" s="511"/>
      <c r="G43" s="247">
        <v>6726964.1499999994</v>
      </c>
      <c r="H43" s="249">
        <v>4283166.2</v>
      </c>
      <c r="I43" s="66"/>
      <c r="J43" s="66"/>
      <c r="K43" s="513" t="s">
        <v>228</v>
      </c>
      <c r="L43" s="513"/>
      <c r="M43" s="513"/>
      <c r="N43" s="513"/>
      <c r="O43" s="244">
        <f>O29-O36</f>
        <v>-27018340.75</v>
      </c>
      <c r="P43" s="244">
        <f>P29-P36</f>
        <v>-27106236.57</v>
      </c>
      <c r="Q43" s="190"/>
    </row>
    <row r="44" spans="1:17" x14ac:dyDescent="0.2">
      <c r="A44" s="66"/>
      <c r="B44" s="91"/>
      <c r="C44" s="251"/>
      <c r="D44" s="65"/>
      <c r="E44" s="65"/>
      <c r="F44" s="65"/>
      <c r="G44" s="252"/>
      <c r="H44" s="165"/>
      <c r="I44" s="66"/>
      <c r="J44" s="66"/>
      <c r="K44" s="242"/>
      <c r="L44" s="242"/>
      <c r="M44" s="242"/>
      <c r="N44" s="242"/>
      <c r="O44" s="250"/>
      <c r="P44" s="250"/>
      <c r="Q44" s="190"/>
    </row>
    <row r="45" spans="1:17" x14ac:dyDescent="0.2">
      <c r="A45" s="66"/>
      <c r="B45" s="91"/>
      <c r="C45" s="213"/>
      <c r="D45" s="66"/>
      <c r="E45" s="213"/>
      <c r="F45" s="213"/>
      <c r="G45" s="250"/>
      <c r="H45" s="250"/>
      <c r="I45" s="66"/>
      <c r="J45" s="66"/>
      <c r="K45" s="242"/>
      <c r="L45" s="242"/>
      <c r="M45" s="242"/>
      <c r="N45" s="242"/>
      <c r="O45" s="250"/>
      <c r="P45" s="250"/>
      <c r="Q45" s="190"/>
    </row>
    <row r="46" spans="1:17" s="257" customFormat="1" x14ac:dyDescent="0.2">
      <c r="A46" s="253"/>
      <c r="B46" s="254"/>
      <c r="C46" s="513" t="s">
        <v>229</v>
      </c>
      <c r="D46" s="513"/>
      <c r="E46" s="513"/>
      <c r="F46" s="513"/>
      <c r="G46" s="255">
        <f>G14-G27</f>
        <v>518408319.49000001</v>
      </c>
      <c r="H46" s="255">
        <f>H14-H27</f>
        <v>547629950.49999976</v>
      </c>
      <c r="I46" s="253"/>
      <c r="J46" s="510" t="s">
        <v>230</v>
      </c>
      <c r="K46" s="510"/>
      <c r="L46" s="510"/>
      <c r="M46" s="510"/>
      <c r="N46" s="510"/>
      <c r="O46" s="255">
        <f>G46+O23+O43</f>
        <v>24858629.289999664</v>
      </c>
      <c r="P46" s="255">
        <f>H46+P23+P43</f>
        <v>324151830.01000065</v>
      </c>
      <c r="Q46" s="256"/>
    </row>
    <row r="47" spans="1:17" s="257" customFormat="1" x14ac:dyDescent="0.2">
      <c r="A47" s="253"/>
      <c r="B47" s="254"/>
      <c r="C47" s="251"/>
      <c r="D47" s="251"/>
      <c r="E47" s="251"/>
      <c r="F47" s="251"/>
      <c r="G47" s="258"/>
      <c r="H47" s="258"/>
      <c r="I47" s="253"/>
      <c r="J47" s="259"/>
      <c r="K47" s="259"/>
      <c r="L47" s="259"/>
      <c r="M47" s="259"/>
      <c r="N47" s="259"/>
      <c r="O47" s="255"/>
      <c r="P47" s="255"/>
      <c r="Q47" s="256"/>
    </row>
    <row r="48" spans="1:17" s="257" customFormat="1" x14ac:dyDescent="0.2">
      <c r="A48" s="253"/>
      <c r="B48" s="254"/>
      <c r="C48" s="251"/>
      <c r="D48" s="251"/>
      <c r="E48" s="251"/>
      <c r="F48" s="251"/>
      <c r="G48" s="258"/>
      <c r="H48" s="258"/>
      <c r="I48" s="253"/>
      <c r="J48" s="510" t="s">
        <v>231</v>
      </c>
      <c r="K48" s="510"/>
      <c r="L48" s="510"/>
      <c r="M48" s="510"/>
      <c r="N48" s="510"/>
      <c r="O48" s="260">
        <v>482840821.03999996</v>
      </c>
      <c r="P48" s="260">
        <v>370519246.28000039</v>
      </c>
      <c r="Q48" s="256"/>
    </row>
    <row r="49" spans="1:18" s="257" customFormat="1" x14ac:dyDescent="0.2">
      <c r="A49" s="253"/>
      <c r="B49" s="254"/>
      <c r="C49" s="251"/>
      <c r="D49" s="251"/>
      <c r="E49" s="251"/>
      <c r="F49" s="251"/>
      <c r="G49" s="261"/>
      <c r="H49" s="258"/>
      <c r="I49" s="253"/>
      <c r="J49" s="510" t="s">
        <v>232</v>
      </c>
      <c r="K49" s="510"/>
      <c r="L49" s="510"/>
      <c r="M49" s="510"/>
      <c r="N49" s="510"/>
      <c r="O49" s="262">
        <f>+O46+O48</f>
        <v>507699450.32999963</v>
      </c>
      <c r="P49" s="262">
        <f>+P46+P48</f>
        <v>694671076.29000103</v>
      </c>
      <c r="Q49" s="256"/>
    </row>
    <row r="50" spans="1:18" s="257" customFormat="1" ht="13.5" customHeight="1" x14ac:dyDescent="0.2">
      <c r="A50" s="253"/>
      <c r="B50" s="254"/>
      <c r="C50" s="251"/>
      <c r="D50" s="251"/>
      <c r="E50" s="251"/>
      <c r="F50" s="251"/>
      <c r="G50" s="258"/>
      <c r="H50" s="258"/>
      <c r="I50" s="253"/>
      <c r="J50" s="259"/>
      <c r="K50" s="259"/>
      <c r="L50" s="259"/>
      <c r="M50" s="259"/>
      <c r="N50" s="259"/>
      <c r="O50" s="255"/>
      <c r="P50" s="255"/>
      <c r="Q50" s="256"/>
    </row>
    <row r="51" spans="1:18" ht="6" customHeight="1" x14ac:dyDescent="0.2">
      <c r="A51" s="66"/>
      <c r="B51" s="263"/>
      <c r="C51" s="264"/>
      <c r="D51" s="264"/>
      <c r="E51" s="264"/>
      <c r="F51" s="264"/>
      <c r="G51" s="265"/>
      <c r="H51" s="265"/>
      <c r="I51" s="266"/>
      <c r="J51" s="198"/>
      <c r="K51" s="198"/>
      <c r="L51" s="198"/>
      <c r="M51" s="198"/>
      <c r="N51" s="198"/>
      <c r="O51" s="198"/>
      <c r="P51" s="198"/>
      <c r="Q51" s="201"/>
    </row>
    <row r="52" spans="1:18" ht="6" customHeight="1" x14ac:dyDescent="0.2">
      <c r="A52" s="66"/>
      <c r="I52" s="66"/>
      <c r="J52" s="66"/>
      <c r="K52" s="242"/>
      <c r="L52" s="242"/>
      <c r="M52" s="242"/>
      <c r="N52" s="242"/>
      <c r="O52" s="243"/>
      <c r="P52" s="243"/>
      <c r="Q52" s="65"/>
    </row>
    <row r="53" spans="1:18" ht="15" customHeight="1" x14ac:dyDescent="0.2">
      <c r="A53" s="65"/>
      <c r="B53" s="100" t="s">
        <v>64</v>
      </c>
      <c r="C53" s="100"/>
      <c r="D53" s="100"/>
      <c r="E53" s="100"/>
      <c r="F53" s="100"/>
      <c r="G53" s="100"/>
      <c r="H53" s="100"/>
      <c r="I53" s="100"/>
      <c r="J53" s="100"/>
      <c r="K53" s="65"/>
      <c r="L53" s="65"/>
      <c r="M53" s="65"/>
      <c r="N53" s="65"/>
      <c r="O53" s="215"/>
      <c r="P53" s="267"/>
      <c r="Q53" s="65"/>
    </row>
    <row r="54" spans="1:18" ht="9.75" customHeight="1" x14ac:dyDescent="0.2">
      <c r="A54" s="65"/>
      <c r="B54" s="100"/>
      <c r="C54" s="101"/>
      <c r="D54" s="102"/>
      <c r="E54" s="102"/>
      <c r="F54" s="65"/>
      <c r="G54" s="103"/>
      <c r="H54" s="101"/>
      <c r="I54" s="102"/>
      <c r="J54" s="102"/>
      <c r="K54" s="65"/>
      <c r="L54" s="65"/>
      <c r="M54" s="65"/>
      <c r="N54" s="65"/>
      <c r="O54" s="267"/>
      <c r="P54" s="165"/>
      <c r="Q54" s="65"/>
    </row>
    <row r="55" spans="1:18" s="108" customFormat="1" ht="15" x14ac:dyDescent="0.25">
      <c r="B55" s="268"/>
      <c r="C55" s="100"/>
      <c r="D55" s="101"/>
      <c r="E55" s="102"/>
      <c r="F55" s="102"/>
      <c r="G55" s="268"/>
      <c r="H55" s="103"/>
      <c r="I55" s="101"/>
      <c r="J55" s="102"/>
      <c r="K55" s="102"/>
      <c r="L55" s="268"/>
      <c r="M55" s="268"/>
      <c r="N55" s="268"/>
      <c r="O55" s="269"/>
      <c r="P55" s="269"/>
      <c r="Q55" s="268"/>
      <c r="R55" s="268"/>
    </row>
    <row r="56" spans="1:18" s="108" customFormat="1" ht="15" x14ac:dyDescent="0.25">
      <c r="B56" s="268"/>
      <c r="C56" s="100"/>
      <c r="D56" s="101"/>
      <c r="E56" s="102"/>
      <c r="F56" s="102"/>
      <c r="G56" s="268"/>
      <c r="H56" s="103"/>
      <c r="I56" s="101"/>
      <c r="J56" s="102"/>
      <c r="K56" s="102"/>
      <c r="L56" s="268"/>
      <c r="M56" s="268"/>
      <c r="N56" s="268"/>
      <c r="O56" s="269"/>
      <c r="P56" s="269"/>
      <c r="Q56" s="268"/>
      <c r="R56" s="268"/>
    </row>
    <row r="57" spans="1:18" s="108" customFormat="1" ht="15" x14ac:dyDescent="0.25">
      <c r="A57" s="22"/>
      <c r="B57" s="58"/>
      <c r="C57" s="59"/>
      <c r="D57" s="59"/>
      <c r="E57" s="6"/>
      <c r="F57" s="60"/>
      <c r="G57" s="202"/>
      <c r="H57" s="60"/>
      <c r="I57" s="61"/>
      <c r="J57" s="102"/>
      <c r="K57" s="102"/>
      <c r="L57" s="268"/>
      <c r="M57" s="268"/>
      <c r="N57" s="268"/>
      <c r="O57" s="267"/>
      <c r="P57" s="268"/>
      <c r="Q57" s="268"/>
      <c r="R57" s="268"/>
    </row>
    <row r="58" spans="1:18" s="108" customFormat="1" ht="15" x14ac:dyDescent="0.25">
      <c r="A58" s="22"/>
      <c r="B58" s="58"/>
      <c r="C58" s="59"/>
      <c r="D58" s="59"/>
      <c r="E58" s="6"/>
      <c r="F58" s="60"/>
      <c r="G58" s="202"/>
      <c r="H58" s="60" t="s">
        <v>197</v>
      </c>
      <c r="I58" s="61"/>
      <c r="J58" s="102"/>
      <c r="K58" s="102"/>
      <c r="L58" s="268"/>
      <c r="M58" s="268"/>
      <c r="N58" s="268"/>
      <c r="O58" s="268"/>
      <c r="P58" s="268"/>
      <c r="Q58" s="268"/>
      <c r="R58" s="268"/>
    </row>
    <row r="59" spans="1:18" s="108" customFormat="1" ht="15" x14ac:dyDescent="0.25">
      <c r="A59" s="62"/>
      <c r="B59" s="473"/>
      <c r="C59" s="473"/>
      <c r="D59" s="461" t="s">
        <v>121</v>
      </c>
      <c r="E59" s="461"/>
      <c r="F59" s="473"/>
      <c r="G59" s="473"/>
      <c r="H59" s="270" t="s">
        <v>68</v>
      </c>
      <c r="I59" s="270"/>
      <c r="J59" s="268"/>
      <c r="K59" s="268"/>
      <c r="L59" s="268"/>
      <c r="M59" s="461" t="s">
        <v>69</v>
      </c>
      <c r="N59" s="461"/>
      <c r="O59" s="269"/>
      <c r="P59" s="268"/>
      <c r="Q59" s="268"/>
      <c r="R59" s="268"/>
    </row>
    <row r="60" spans="1:18" s="108" customFormat="1" ht="15" customHeight="1" x14ac:dyDescent="0.25">
      <c r="A60" s="63"/>
      <c r="B60" s="456"/>
      <c r="C60" s="456"/>
      <c r="D60" s="456" t="s">
        <v>70</v>
      </c>
      <c r="E60" s="456"/>
      <c r="F60" s="268"/>
      <c r="G60" s="268"/>
      <c r="H60" s="456" t="s">
        <v>71</v>
      </c>
      <c r="I60" s="456"/>
      <c r="J60" s="456"/>
      <c r="K60" s="456"/>
      <c r="L60" s="268"/>
      <c r="M60" s="456" t="s">
        <v>72</v>
      </c>
      <c r="N60" s="456"/>
      <c r="O60" s="268"/>
      <c r="P60" s="269"/>
      <c r="Q60" s="268"/>
      <c r="R60" s="268"/>
    </row>
    <row r="61" spans="1:18" ht="12" customHeight="1" x14ac:dyDescent="0.2"/>
  </sheetData>
  <mergeCells count="74">
    <mergeCell ref="E2:O2"/>
    <mergeCell ref="E3:O3"/>
    <mergeCell ref="E4:O4"/>
    <mergeCell ref="E5:O5"/>
    <mergeCell ref="B7:D7"/>
    <mergeCell ref="E7:O7"/>
    <mergeCell ref="B10:E10"/>
    <mergeCell ref="J10:M10"/>
    <mergeCell ref="B12:F12"/>
    <mergeCell ref="J12:N12"/>
    <mergeCell ref="C14:F14"/>
    <mergeCell ref="K14:N14"/>
    <mergeCell ref="D21:F21"/>
    <mergeCell ref="L21:N21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D30:F30"/>
    <mergeCell ref="L30:N30"/>
    <mergeCell ref="D22:F22"/>
    <mergeCell ref="L22:N22"/>
    <mergeCell ref="D23:F23"/>
    <mergeCell ref="K23:N23"/>
    <mergeCell ref="D24:F24"/>
    <mergeCell ref="D25:E25"/>
    <mergeCell ref="C27:F27"/>
    <mergeCell ref="J27:N27"/>
    <mergeCell ref="D28:F28"/>
    <mergeCell ref="D29:F29"/>
    <mergeCell ref="K29:N29"/>
    <mergeCell ref="D37:F37"/>
    <mergeCell ref="L37:N37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8:F38"/>
    <mergeCell ref="L38:N38"/>
    <mergeCell ref="D39:F39"/>
    <mergeCell ref="L39:N39"/>
    <mergeCell ref="D40:F40"/>
    <mergeCell ref="L40:N40"/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  <mergeCell ref="B59:C59"/>
    <mergeCell ref="D59:E59"/>
    <mergeCell ref="M59:N59"/>
    <mergeCell ref="F59:G59"/>
    <mergeCell ref="B60:C60"/>
    <mergeCell ref="D60:E60"/>
    <mergeCell ref="H60:K60"/>
    <mergeCell ref="M60:N60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O37:P37 P30 O14:P1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topLeftCell="A10" workbookViewId="0">
      <selection activeCell="H1" sqref="H1"/>
    </sheetView>
  </sheetViews>
  <sheetFormatPr baseColWidth="10" defaultColWidth="0" defaultRowHeight="15" x14ac:dyDescent="0.25"/>
  <cols>
    <col min="1" max="1" width="5.140625" customWidth="1"/>
    <col min="2" max="3" width="11.42578125" customWidth="1"/>
    <col min="4" max="4" width="25" customWidth="1"/>
    <col min="5" max="5" width="14.7109375" bestFit="1" customWidth="1"/>
    <col min="6" max="6" width="13.28515625" bestFit="1" customWidth="1"/>
    <col min="7" max="7" width="19.140625" customWidth="1"/>
    <col min="8" max="8" width="19.28515625" customWidth="1"/>
    <col min="9" max="9" width="19.85546875" customWidth="1"/>
    <col min="10" max="10" width="15.42578125" customWidth="1"/>
    <col min="11" max="11" width="16.140625" bestFit="1" customWidth="1"/>
  </cols>
  <sheetData>
    <row r="2" spans="2:11" x14ac:dyDescent="0.25">
      <c r="B2" s="271"/>
      <c r="C2" s="272"/>
      <c r="D2" s="272"/>
      <c r="E2" s="272"/>
      <c r="F2" s="272"/>
      <c r="G2" s="272"/>
      <c r="H2" s="272"/>
      <c r="I2" s="272"/>
      <c r="J2" s="273"/>
    </row>
    <row r="3" spans="2:11" x14ac:dyDescent="0.25">
      <c r="B3" s="528" t="s">
        <v>0</v>
      </c>
      <c r="C3" s="529"/>
      <c r="D3" s="529"/>
      <c r="E3" s="529"/>
      <c r="F3" s="529"/>
      <c r="G3" s="529"/>
      <c r="H3" s="529"/>
      <c r="I3" s="529"/>
      <c r="J3" s="530"/>
    </row>
    <row r="4" spans="2:11" x14ac:dyDescent="0.25">
      <c r="B4" s="528" t="s">
        <v>233</v>
      </c>
      <c r="C4" s="529"/>
      <c r="D4" s="529"/>
      <c r="E4" s="529"/>
      <c r="F4" s="529"/>
      <c r="G4" s="529"/>
      <c r="H4" s="529"/>
      <c r="I4" s="529"/>
      <c r="J4" s="530"/>
    </row>
    <row r="5" spans="2:11" x14ac:dyDescent="0.25">
      <c r="B5" s="528" t="s">
        <v>74</v>
      </c>
      <c r="C5" s="529"/>
      <c r="D5" s="529"/>
      <c r="E5" s="529"/>
      <c r="F5" s="529"/>
      <c r="G5" s="529"/>
      <c r="H5" s="529"/>
      <c r="I5" s="529"/>
      <c r="J5" s="530"/>
    </row>
    <row r="6" spans="2:11" x14ac:dyDescent="0.25">
      <c r="B6" s="531" t="s">
        <v>234</v>
      </c>
      <c r="C6" s="532"/>
      <c r="D6" s="532"/>
      <c r="E6" s="532"/>
      <c r="F6" s="532"/>
      <c r="G6" s="532"/>
      <c r="H6" s="532"/>
      <c r="I6" s="532"/>
      <c r="J6" s="533"/>
    </row>
    <row r="7" spans="2:11" x14ac:dyDescent="0.25">
      <c r="B7" s="274"/>
      <c r="C7" s="274"/>
      <c r="D7" s="274"/>
      <c r="E7" s="275"/>
      <c r="F7" s="276"/>
      <c r="G7" s="276"/>
      <c r="H7" s="276"/>
      <c r="I7" s="276"/>
      <c r="J7" s="276"/>
    </row>
    <row r="8" spans="2:11" x14ac:dyDescent="0.25">
      <c r="B8" s="534" t="s">
        <v>235</v>
      </c>
      <c r="C8" s="535"/>
      <c r="D8" s="535"/>
      <c r="E8" s="540" t="s">
        <v>236</v>
      </c>
      <c r="F8" s="541"/>
      <c r="G8" s="541"/>
      <c r="H8" s="541"/>
      <c r="I8" s="542"/>
      <c r="J8" s="543" t="s">
        <v>237</v>
      </c>
    </row>
    <row r="9" spans="2:11" ht="24.75" x14ac:dyDescent="0.25">
      <c r="B9" s="536"/>
      <c r="C9" s="537"/>
      <c r="D9" s="537"/>
      <c r="E9" s="277" t="s">
        <v>238</v>
      </c>
      <c r="F9" s="278" t="s">
        <v>239</v>
      </c>
      <c r="G9" s="277" t="s">
        <v>240</v>
      </c>
      <c r="H9" s="277" t="s">
        <v>241</v>
      </c>
      <c r="I9" s="277" t="s">
        <v>242</v>
      </c>
      <c r="J9" s="543"/>
    </row>
    <row r="10" spans="2:11" x14ac:dyDescent="0.25">
      <c r="B10" s="538"/>
      <c r="C10" s="539"/>
      <c r="D10" s="539"/>
      <c r="E10" s="279" t="s">
        <v>243</v>
      </c>
      <c r="F10" s="279" t="s">
        <v>244</v>
      </c>
      <c r="G10" s="279" t="s">
        <v>245</v>
      </c>
      <c r="H10" s="279" t="s">
        <v>246</v>
      </c>
      <c r="I10" s="279" t="s">
        <v>247</v>
      </c>
      <c r="J10" s="279" t="s">
        <v>248</v>
      </c>
    </row>
    <row r="11" spans="2:11" x14ac:dyDescent="0.25">
      <c r="B11" s="280"/>
      <c r="C11" s="281"/>
      <c r="D11" s="282"/>
      <c r="E11" s="283"/>
      <c r="F11" s="284"/>
      <c r="G11" s="284"/>
      <c r="H11" s="284"/>
      <c r="I11" s="284"/>
      <c r="J11" s="284"/>
    </row>
    <row r="12" spans="2:11" x14ac:dyDescent="0.25">
      <c r="B12" s="518" t="s">
        <v>146</v>
      </c>
      <c r="C12" s="519"/>
      <c r="D12" s="520"/>
      <c r="E12" s="285">
        <v>445106617</v>
      </c>
      <c r="F12" s="285">
        <v>63133115.710000001</v>
      </c>
      <c r="G12" s="286">
        <f>+E12+F12</f>
        <v>508239732.70999998</v>
      </c>
      <c r="H12" s="285">
        <v>451898179.76999998</v>
      </c>
      <c r="I12" s="285">
        <v>451898179.76999998</v>
      </c>
      <c r="J12" s="286">
        <f t="shared" ref="J12:J23" si="0">+I12-E12</f>
        <v>6791562.7699999809</v>
      </c>
      <c r="K12" s="146"/>
    </row>
    <row r="13" spans="2:11" x14ac:dyDescent="0.25">
      <c r="B13" s="518" t="s">
        <v>209</v>
      </c>
      <c r="C13" s="519"/>
      <c r="D13" s="520"/>
      <c r="E13" s="285">
        <v>0</v>
      </c>
      <c r="F13" s="285">
        <v>0</v>
      </c>
      <c r="G13" s="286">
        <f t="shared" ref="G13:G23" si="1">+E13+F13</f>
        <v>0</v>
      </c>
      <c r="H13" s="285">
        <v>0</v>
      </c>
      <c r="I13" s="285">
        <v>0</v>
      </c>
      <c r="J13" s="286">
        <f t="shared" si="0"/>
        <v>0</v>
      </c>
      <c r="K13" s="146"/>
    </row>
    <row r="14" spans="2:11" x14ac:dyDescent="0.25">
      <c r="B14" s="518" t="s">
        <v>150</v>
      </c>
      <c r="C14" s="519"/>
      <c r="D14" s="520"/>
      <c r="E14" s="285">
        <v>0</v>
      </c>
      <c r="F14" s="285">
        <v>18500000</v>
      </c>
      <c r="G14" s="286">
        <f t="shared" si="1"/>
        <v>18500000</v>
      </c>
      <c r="H14" s="285">
        <v>18500000</v>
      </c>
      <c r="I14" s="285">
        <v>18500000</v>
      </c>
      <c r="J14" s="286">
        <f t="shared" si="0"/>
        <v>18500000</v>
      </c>
      <c r="K14" s="146"/>
    </row>
    <row r="15" spans="2:11" x14ac:dyDescent="0.25">
      <c r="B15" s="518" t="s">
        <v>152</v>
      </c>
      <c r="C15" s="519"/>
      <c r="D15" s="520"/>
      <c r="E15" s="285">
        <v>91138583</v>
      </c>
      <c r="F15" s="285">
        <v>12863715.58</v>
      </c>
      <c r="G15" s="286">
        <f t="shared" si="1"/>
        <v>104002298.58</v>
      </c>
      <c r="H15" s="285">
        <v>93967753.120000005</v>
      </c>
      <c r="I15" s="285">
        <v>93967753.120000005</v>
      </c>
      <c r="J15" s="286">
        <f t="shared" si="0"/>
        <v>2829170.1200000048</v>
      </c>
      <c r="K15" s="146"/>
    </row>
    <row r="16" spans="2:11" x14ac:dyDescent="0.25">
      <c r="B16" s="518" t="s">
        <v>249</v>
      </c>
      <c r="C16" s="519"/>
      <c r="D16" s="520"/>
      <c r="E16" s="285">
        <v>17150697</v>
      </c>
      <c r="F16" s="285">
        <v>0</v>
      </c>
      <c r="G16" s="286">
        <f t="shared" si="1"/>
        <v>17150697</v>
      </c>
      <c r="H16" s="285">
        <v>17517991.109999999</v>
      </c>
      <c r="I16" s="285">
        <v>17517991.109999999</v>
      </c>
      <c r="J16" s="286">
        <f t="shared" si="0"/>
        <v>367294.1099999994</v>
      </c>
      <c r="K16" s="146"/>
    </row>
    <row r="17" spans="2:11" x14ac:dyDescent="0.25">
      <c r="B17" s="518" t="s">
        <v>250</v>
      </c>
      <c r="C17" s="519"/>
      <c r="D17" s="520"/>
      <c r="E17" s="285">
        <v>70822618</v>
      </c>
      <c r="F17" s="285">
        <v>5987891.6399999997</v>
      </c>
      <c r="G17" s="286">
        <f t="shared" si="1"/>
        <v>76810509.640000001</v>
      </c>
      <c r="H17" s="285">
        <v>70625616.120000005</v>
      </c>
      <c r="I17" s="285">
        <v>70625616.120000005</v>
      </c>
      <c r="J17" s="286">
        <f t="shared" si="0"/>
        <v>-197001.87999999523</v>
      </c>
      <c r="K17" s="146"/>
    </row>
    <row r="18" spans="2:11" x14ac:dyDescent="0.25">
      <c r="B18" s="518" t="s">
        <v>251</v>
      </c>
      <c r="C18" s="519"/>
      <c r="D18" s="520"/>
      <c r="E18" s="285">
        <v>0</v>
      </c>
      <c r="F18" s="285">
        <v>0</v>
      </c>
      <c r="G18" s="286">
        <f t="shared" si="1"/>
        <v>0</v>
      </c>
      <c r="H18" s="285">
        <v>0</v>
      </c>
      <c r="I18" s="285">
        <v>0</v>
      </c>
      <c r="J18" s="286">
        <f t="shared" si="0"/>
        <v>0</v>
      </c>
      <c r="K18" s="146"/>
    </row>
    <row r="19" spans="2:11" x14ac:dyDescent="0.25">
      <c r="B19" s="518" t="s">
        <v>164</v>
      </c>
      <c r="C19" s="519"/>
      <c r="D19" s="520"/>
      <c r="E19" s="285">
        <v>853293538</v>
      </c>
      <c r="F19" s="285">
        <v>16140258</v>
      </c>
      <c r="G19" s="286">
        <f t="shared" si="1"/>
        <v>869433796</v>
      </c>
      <c r="H19" s="285">
        <v>674770243.12</v>
      </c>
      <c r="I19" s="285">
        <v>674770243.12</v>
      </c>
      <c r="J19" s="286">
        <f t="shared" si="0"/>
        <v>-178523294.88</v>
      </c>
      <c r="K19" s="146"/>
    </row>
    <row r="20" spans="2:11" ht="22.5" customHeight="1" x14ac:dyDescent="0.25">
      <c r="B20" s="518" t="s">
        <v>252</v>
      </c>
      <c r="C20" s="519"/>
      <c r="D20" s="520"/>
      <c r="E20" s="285">
        <v>153657319</v>
      </c>
      <c r="F20" s="285">
        <v>53645556.630000003</v>
      </c>
      <c r="G20" s="286">
        <f t="shared" si="1"/>
        <v>207302875.63</v>
      </c>
      <c r="H20" s="285">
        <v>183921201.38999999</v>
      </c>
      <c r="I20" s="285">
        <v>183921201.38999999</v>
      </c>
      <c r="J20" s="286">
        <f>+I20-E20</f>
        <v>30263882.389999986</v>
      </c>
      <c r="K20" s="146"/>
    </row>
    <row r="21" spans="2:11" x14ac:dyDescent="0.25">
      <c r="B21" s="518" t="s">
        <v>253</v>
      </c>
      <c r="C21" s="519"/>
      <c r="D21" s="520"/>
      <c r="E21" s="285">
        <v>125136689</v>
      </c>
      <c r="F21" s="285">
        <v>0</v>
      </c>
      <c r="G21" s="286">
        <f t="shared" si="1"/>
        <v>125136689</v>
      </c>
      <c r="H21" s="285">
        <v>0</v>
      </c>
      <c r="I21" s="285">
        <v>0</v>
      </c>
      <c r="J21" s="286">
        <f t="shared" si="0"/>
        <v>-125136689</v>
      </c>
      <c r="K21" s="146"/>
    </row>
    <row r="22" spans="2:11" x14ac:dyDescent="0.25">
      <c r="B22" s="521" t="s">
        <v>254</v>
      </c>
      <c r="C22" s="522"/>
      <c r="D22" s="523"/>
      <c r="E22" s="287">
        <f t="shared" ref="E22" si="2">SUM(E12:E21)</f>
        <v>1756306061</v>
      </c>
      <c r="F22" s="287">
        <f>SUM(F12:F21)</f>
        <v>170270537.56</v>
      </c>
      <c r="G22" s="287">
        <f>SUM(G12:G21)</f>
        <v>1926576598.5599999</v>
      </c>
      <c r="H22" s="287">
        <f>SUM(H12:H21)</f>
        <v>1511200984.6300001</v>
      </c>
      <c r="I22" s="287">
        <f>SUM(I12:I21)</f>
        <v>1511200984.6300001</v>
      </c>
      <c r="J22" s="287">
        <f t="shared" si="0"/>
        <v>-245105076.36999989</v>
      </c>
      <c r="K22" s="146"/>
    </row>
    <row r="23" spans="2:11" x14ac:dyDescent="0.25">
      <c r="B23" s="288" t="s">
        <v>255</v>
      </c>
      <c r="C23" s="289"/>
      <c r="D23" s="290"/>
      <c r="E23" s="291">
        <v>0</v>
      </c>
      <c r="F23" s="292">
        <v>0</v>
      </c>
      <c r="G23" s="293">
        <f t="shared" si="1"/>
        <v>0</v>
      </c>
      <c r="H23" s="291">
        <v>1469202.35</v>
      </c>
      <c r="I23" s="291">
        <v>1469202.35</v>
      </c>
      <c r="J23" s="293">
        <f t="shared" si="0"/>
        <v>1469202.35</v>
      </c>
      <c r="K23" s="146"/>
    </row>
    <row r="24" spans="2:11" x14ac:dyDescent="0.25">
      <c r="B24" s="294"/>
      <c r="C24" s="295"/>
      <c r="D24" s="296" t="s">
        <v>256</v>
      </c>
      <c r="E24" s="287">
        <f>+E23+E22</f>
        <v>1756306061</v>
      </c>
      <c r="F24" s="287">
        <f>+F23+F22</f>
        <v>170270537.56</v>
      </c>
      <c r="G24" s="287">
        <f>+G23+G22</f>
        <v>1926576598.5599999</v>
      </c>
      <c r="H24" s="287">
        <f>+H23+H22</f>
        <v>1512670186.98</v>
      </c>
      <c r="I24" s="287">
        <f>+I23+I22</f>
        <v>1512670186.98</v>
      </c>
      <c r="J24" s="524">
        <f>+J22+J23</f>
        <v>-243635874.01999989</v>
      </c>
      <c r="K24" s="146"/>
    </row>
    <row r="25" spans="2:11" x14ac:dyDescent="0.25">
      <c r="B25" s="297"/>
      <c r="C25" s="298"/>
      <c r="D25" s="298"/>
      <c r="E25" s="299"/>
      <c r="F25" s="299"/>
      <c r="G25" s="299"/>
      <c r="H25" s="526" t="s">
        <v>257</v>
      </c>
      <c r="I25" s="527"/>
      <c r="J25" s="525"/>
      <c r="K25" s="146"/>
    </row>
    <row r="26" spans="2:11" x14ac:dyDescent="0.25">
      <c r="I26" s="146"/>
    </row>
    <row r="27" spans="2:11" x14ac:dyDescent="0.25">
      <c r="J27" s="146"/>
    </row>
    <row r="28" spans="2:11" x14ac:dyDescent="0.25">
      <c r="J28" s="146"/>
    </row>
    <row r="29" spans="2:11" x14ac:dyDescent="0.25">
      <c r="J29" s="146"/>
    </row>
    <row r="30" spans="2:11" x14ac:dyDescent="0.25">
      <c r="J30" s="146"/>
    </row>
    <row r="31" spans="2:11" x14ac:dyDescent="0.25">
      <c r="J31" s="146"/>
    </row>
  </sheetData>
  <mergeCells count="20">
    <mergeCell ref="B3:J3"/>
    <mergeCell ref="B4:J4"/>
    <mergeCell ref="B5:J5"/>
    <mergeCell ref="B6:J6"/>
    <mergeCell ref="B8:D10"/>
    <mergeCell ref="E8:I8"/>
    <mergeCell ref="J8:J9"/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ignoredErrors>
    <ignoredError sqref="E10:I10" numberStoredAsText="1"/>
    <ignoredError sqref="G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workbookViewId="0">
      <selection activeCell="I1" sqref="I1"/>
    </sheetView>
  </sheetViews>
  <sheetFormatPr baseColWidth="10" defaultColWidth="0" defaultRowHeight="15" x14ac:dyDescent="0.25"/>
  <cols>
    <col min="1" max="1" width="3.7109375" customWidth="1"/>
    <col min="2" max="3" width="11.42578125" customWidth="1"/>
    <col min="4" max="4" width="36" customWidth="1"/>
    <col min="5" max="6" width="21" customWidth="1"/>
    <col min="7" max="8" width="21.140625" customWidth="1"/>
    <col min="9" max="9" width="21" customWidth="1"/>
    <col min="10" max="10" width="16.140625" customWidth="1"/>
    <col min="11" max="11" width="16.28515625" bestFit="1" customWidth="1"/>
  </cols>
  <sheetData>
    <row r="2" spans="2:10" x14ac:dyDescent="0.25">
      <c r="B2" s="271"/>
      <c r="C2" s="272"/>
      <c r="D2" s="272"/>
      <c r="E2" s="272"/>
      <c r="F2" s="272"/>
      <c r="G2" s="272"/>
      <c r="H2" s="272"/>
      <c r="I2" s="272"/>
      <c r="J2" s="273"/>
    </row>
    <row r="3" spans="2:10" x14ac:dyDescent="0.25">
      <c r="B3" s="528" t="s">
        <v>0</v>
      </c>
      <c r="C3" s="529"/>
      <c r="D3" s="529"/>
      <c r="E3" s="529"/>
      <c r="F3" s="529"/>
      <c r="G3" s="529"/>
      <c r="H3" s="529"/>
      <c r="I3" s="529"/>
      <c r="J3" s="530"/>
    </row>
    <row r="4" spans="2:10" x14ac:dyDescent="0.25">
      <c r="B4" s="528" t="s">
        <v>258</v>
      </c>
      <c r="C4" s="529"/>
      <c r="D4" s="529"/>
      <c r="E4" s="529"/>
      <c r="F4" s="529"/>
      <c r="G4" s="529"/>
      <c r="H4" s="529"/>
      <c r="I4" s="529"/>
      <c r="J4" s="530"/>
    </row>
    <row r="5" spans="2:10" x14ac:dyDescent="0.25">
      <c r="B5" s="528" t="s">
        <v>74</v>
      </c>
      <c r="C5" s="529"/>
      <c r="D5" s="529"/>
      <c r="E5" s="529"/>
      <c r="F5" s="529"/>
      <c r="G5" s="529"/>
      <c r="H5" s="529"/>
      <c r="I5" s="529"/>
      <c r="J5" s="530"/>
    </row>
    <row r="6" spans="2:10" x14ac:dyDescent="0.25">
      <c r="B6" s="531" t="s">
        <v>234</v>
      </c>
      <c r="C6" s="532"/>
      <c r="D6" s="532"/>
      <c r="E6" s="532"/>
      <c r="F6" s="532"/>
      <c r="G6" s="532"/>
      <c r="H6" s="532"/>
      <c r="I6" s="532"/>
      <c r="J6" s="533"/>
    </row>
    <row r="7" spans="2:10" x14ac:dyDescent="0.25">
      <c r="B7" s="553" t="s">
        <v>259</v>
      </c>
      <c r="C7" s="554"/>
      <c r="D7" s="554"/>
      <c r="E7" s="558" t="s">
        <v>236</v>
      </c>
      <c r="F7" s="559"/>
      <c r="G7" s="559"/>
      <c r="H7" s="559"/>
      <c r="I7" s="560"/>
      <c r="J7" s="561" t="s">
        <v>237</v>
      </c>
    </row>
    <row r="8" spans="2:10" ht="24.75" x14ac:dyDescent="0.25">
      <c r="B8" s="555"/>
      <c r="C8" s="554"/>
      <c r="D8" s="554"/>
      <c r="E8" s="300" t="s">
        <v>238</v>
      </c>
      <c r="F8" s="301" t="s">
        <v>260</v>
      </c>
      <c r="G8" s="300" t="s">
        <v>240</v>
      </c>
      <c r="H8" s="300" t="s">
        <v>241</v>
      </c>
      <c r="I8" s="300" t="s">
        <v>242</v>
      </c>
      <c r="J8" s="561"/>
    </row>
    <row r="9" spans="2:10" x14ac:dyDescent="0.25">
      <c r="B9" s="556"/>
      <c r="C9" s="557"/>
      <c r="D9" s="557"/>
      <c r="E9" s="302" t="s">
        <v>243</v>
      </c>
      <c r="F9" s="302" t="s">
        <v>244</v>
      </c>
      <c r="G9" s="302" t="s">
        <v>245</v>
      </c>
      <c r="H9" s="302" t="s">
        <v>246</v>
      </c>
      <c r="I9" s="302" t="s">
        <v>247</v>
      </c>
      <c r="J9" s="302" t="s">
        <v>248</v>
      </c>
    </row>
    <row r="10" spans="2:10" x14ac:dyDescent="0.25">
      <c r="B10" s="303"/>
      <c r="C10" s="304"/>
      <c r="D10" s="305"/>
      <c r="E10" s="306"/>
      <c r="F10" s="306"/>
      <c r="G10" s="306"/>
      <c r="H10" s="306"/>
      <c r="I10" s="306"/>
      <c r="J10" s="306"/>
    </row>
    <row r="11" spans="2:10" s="311" customFormat="1" x14ac:dyDescent="0.25">
      <c r="B11" s="307" t="s">
        <v>261</v>
      </c>
      <c r="C11" s="308"/>
      <c r="D11" s="309"/>
      <c r="E11" s="310">
        <f t="shared" ref="E11:J11" si="0">+E12+E16+E18+E20+E22+E25+E14</f>
        <v>1631169372</v>
      </c>
      <c r="F11" s="310">
        <f t="shared" si="0"/>
        <v>170270537.56</v>
      </c>
      <c r="G11" s="310">
        <f t="shared" si="0"/>
        <v>1801439909.5599999</v>
      </c>
      <c r="H11" s="310">
        <f t="shared" si="0"/>
        <v>1511200984.6300001</v>
      </c>
      <c r="I11" s="310">
        <f t="shared" si="0"/>
        <v>1511200984.6300001</v>
      </c>
      <c r="J11" s="310">
        <f t="shared" si="0"/>
        <v>-119968387.36999997</v>
      </c>
    </row>
    <row r="12" spans="2:10" s="315" customFormat="1" x14ac:dyDescent="0.25">
      <c r="B12" s="312"/>
      <c r="C12" s="544" t="s">
        <v>146</v>
      </c>
      <c r="D12" s="545"/>
      <c r="E12" s="313">
        <f>+E13</f>
        <v>445106617</v>
      </c>
      <c r="F12" s="313">
        <f>+F13</f>
        <v>63133115.710000001</v>
      </c>
      <c r="G12" s="314">
        <f t="shared" ref="G12:G34" si="1">+E12+F12</f>
        <v>508239732.70999998</v>
      </c>
      <c r="H12" s="313">
        <f>+H13</f>
        <v>451898179.76999998</v>
      </c>
      <c r="I12" s="313">
        <f>+I13</f>
        <v>451898179.76999998</v>
      </c>
      <c r="J12" s="314">
        <f t="shared" ref="J12:J34" si="2">+I12-E12</f>
        <v>6791562.7699999809</v>
      </c>
    </row>
    <row r="13" spans="2:10" s="311" customFormat="1" x14ac:dyDescent="0.25">
      <c r="B13" s="316"/>
      <c r="C13" s="317" t="s">
        <v>262</v>
      </c>
      <c r="D13" s="318"/>
      <c r="E13" s="319">
        <v>445106617</v>
      </c>
      <c r="F13" s="319">
        <v>63133115.710000001</v>
      </c>
      <c r="G13" s="320">
        <f t="shared" si="1"/>
        <v>508239732.70999998</v>
      </c>
      <c r="H13" s="319">
        <v>451898179.76999998</v>
      </c>
      <c r="I13" s="319">
        <v>451898179.76999998</v>
      </c>
      <c r="J13" s="320">
        <f t="shared" si="2"/>
        <v>6791562.7699999809</v>
      </c>
    </row>
    <row r="14" spans="2:10" s="315" customFormat="1" x14ac:dyDescent="0.25">
      <c r="B14" s="312"/>
      <c r="C14" s="544" t="s">
        <v>150</v>
      </c>
      <c r="D14" s="545"/>
      <c r="E14" s="313">
        <v>0</v>
      </c>
      <c r="F14" s="313">
        <f>+F15</f>
        <v>18500000</v>
      </c>
      <c r="G14" s="314">
        <f t="shared" si="1"/>
        <v>18500000</v>
      </c>
      <c r="H14" s="313">
        <f>+H15</f>
        <v>18500000</v>
      </c>
      <c r="I14" s="313">
        <f>+I15</f>
        <v>18500000</v>
      </c>
      <c r="J14" s="314">
        <f t="shared" si="2"/>
        <v>18500000</v>
      </c>
    </row>
    <row r="15" spans="2:10" s="311" customFormat="1" x14ac:dyDescent="0.25">
      <c r="B15" s="316"/>
      <c r="C15" s="317" t="s">
        <v>262</v>
      </c>
      <c r="D15" s="318"/>
      <c r="E15" s="319">
        <v>0</v>
      </c>
      <c r="F15" s="319">
        <v>18500000</v>
      </c>
      <c r="G15" s="320">
        <f t="shared" si="1"/>
        <v>18500000</v>
      </c>
      <c r="H15" s="319">
        <v>18500000</v>
      </c>
      <c r="I15" s="319">
        <v>18500000</v>
      </c>
      <c r="J15" s="320">
        <f t="shared" si="2"/>
        <v>18500000</v>
      </c>
    </row>
    <row r="16" spans="2:10" s="315" customFormat="1" x14ac:dyDescent="0.25">
      <c r="B16" s="312"/>
      <c r="C16" s="544" t="s">
        <v>152</v>
      </c>
      <c r="D16" s="545"/>
      <c r="E16" s="313">
        <f>+E17</f>
        <v>91138583</v>
      </c>
      <c r="F16" s="313">
        <f>+F17</f>
        <v>12863715.58</v>
      </c>
      <c r="G16" s="314">
        <f t="shared" si="1"/>
        <v>104002298.58</v>
      </c>
      <c r="H16" s="313">
        <f>+H17</f>
        <v>93967753.120000005</v>
      </c>
      <c r="I16" s="313">
        <f>+I17</f>
        <v>93967753.120000005</v>
      </c>
      <c r="J16" s="314">
        <f t="shared" si="2"/>
        <v>2829170.1200000048</v>
      </c>
    </row>
    <row r="17" spans="2:10" s="311" customFormat="1" x14ac:dyDescent="0.25">
      <c r="B17" s="316"/>
      <c r="C17" s="317" t="s">
        <v>262</v>
      </c>
      <c r="D17" s="318"/>
      <c r="E17" s="319">
        <v>91138583</v>
      </c>
      <c r="F17" s="319">
        <v>12863715.58</v>
      </c>
      <c r="G17" s="320">
        <f t="shared" si="1"/>
        <v>104002298.58</v>
      </c>
      <c r="H17" s="319">
        <v>93967753.120000005</v>
      </c>
      <c r="I17" s="319">
        <v>93967753.120000005</v>
      </c>
      <c r="J17" s="320">
        <f t="shared" si="2"/>
        <v>2829170.1200000048</v>
      </c>
    </row>
    <row r="18" spans="2:10" s="315" customFormat="1" x14ac:dyDescent="0.25">
      <c r="B18" s="312"/>
      <c r="C18" s="544" t="s">
        <v>249</v>
      </c>
      <c r="D18" s="545"/>
      <c r="E18" s="314">
        <f>+E19</f>
        <v>17150697</v>
      </c>
      <c r="F18" s="314">
        <f>+F19</f>
        <v>0</v>
      </c>
      <c r="G18" s="314">
        <f t="shared" si="1"/>
        <v>17150697</v>
      </c>
      <c r="H18" s="314">
        <f>+H19</f>
        <v>17517991.109999999</v>
      </c>
      <c r="I18" s="314">
        <f>+I19</f>
        <v>17517991.109999999</v>
      </c>
      <c r="J18" s="314">
        <f t="shared" si="2"/>
        <v>367294.1099999994</v>
      </c>
    </row>
    <row r="19" spans="2:10" s="311" customFormat="1" x14ac:dyDescent="0.25">
      <c r="B19" s="316"/>
      <c r="C19" s="317" t="s">
        <v>262</v>
      </c>
      <c r="D19" s="321"/>
      <c r="E19" s="320">
        <v>17150697</v>
      </c>
      <c r="F19" s="320">
        <v>0</v>
      </c>
      <c r="G19" s="320">
        <f t="shared" si="1"/>
        <v>17150697</v>
      </c>
      <c r="H19" s="320">
        <v>17517991.109999999</v>
      </c>
      <c r="I19" s="320">
        <v>17517991.109999999</v>
      </c>
      <c r="J19" s="320">
        <f>+I19-E19</f>
        <v>367294.1099999994</v>
      </c>
    </row>
    <row r="20" spans="2:10" s="315" customFormat="1" x14ac:dyDescent="0.25">
      <c r="B20" s="312"/>
      <c r="C20" s="544" t="s">
        <v>250</v>
      </c>
      <c r="D20" s="545"/>
      <c r="E20" s="314">
        <f>+E21</f>
        <v>70822618</v>
      </c>
      <c r="F20" s="314">
        <f>+F21</f>
        <v>5987891.6399999997</v>
      </c>
      <c r="G20" s="314">
        <f t="shared" si="1"/>
        <v>76810509.640000001</v>
      </c>
      <c r="H20" s="314">
        <f>+H21</f>
        <v>70625616.120000005</v>
      </c>
      <c r="I20" s="314">
        <f>+I21</f>
        <v>70625616.120000005</v>
      </c>
      <c r="J20" s="314">
        <f t="shared" si="2"/>
        <v>-197001.87999999523</v>
      </c>
    </row>
    <row r="21" spans="2:10" s="311" customFormat="1" x14ac:dyDescent="0.25">
      <c r="B21" s="316"/>
      <c r="C21" s="317" t="s">
        <v>262</v>
      </c>
      <c r="D21" s="321"/>
      <c r="E21" s="320">
        <v>70822618</v>
      </c>
      <c r="F21" s="320">
        <v>5987891.6399999997</v>
      </c>
      <c r="G21" s="320">
        <f t="shared" si="1"/>
        <v>76810509.640000001</v>
      </c>
      <c r="H21" s="322">
        <v>70625616.120000005</v>
      </c>
      <c r="I21" s="322">
        <v>70625616.120000005</v>
      </c>
      <c r="J21" s="320">
        <f t="shared" si="2"/>
        <v>-197001.87999999523</v>
      </c>
    </row>
    <row r="22" spans="2:10" s="315" customFormat="1" x14ac:dyDescent="0.25">
      <c r="B22" s="312"/>
      <c r="C22" s="544" t="s">
        <v>164</v>
      </c>
      <c r="D22" s="545"/>
      <c r="E22" s="313">
        <f>+E23+E24</f>
        <v>853293538</v>
      </c>
      <c r="F22" s="313">
        <f>+F23+F24</f>
        <v>16140258</v>
      </c>
      <c r="G22" s="314">
        <f t="shared" si="1"/>
        <v>869433796</v>
      </c>
      <c r="H22" s="313">
        <f>+H23+H24</f>
        <v>674770243.12</v>
      </c>
      <c r="I22" s="313">
        <f>+I23+I24</f>
        <v>674770243.12</v>
      </c>
      <c r="J22" s="314">
        <f t="shared" si="2"/>
        <v>-178523294.88</v>
      </c>
    </row>
    <row r="23" spans="2:10" s="311" customFormat="1" x14ac:dyDescent="0.25">
      <c r="B23" s="316"/>
      <c r="C23" s="317" t="s">
        <v>262</v>
      </c>
      <c r="D23" s="318"/>
      <c r="E23" s="319">
        <v>473491056</v>
      </c>
      <c r="F23" s="319">
        <v>0</v>
      </c>
      <c r="G23" s="320">
        <f t="shared" si="1"/>
        <v>473491056</v>
      </c>
      <c r="H23" s="320">
        <v>372738449.13</v>
      </c>
      <c r="I23" s="320">
        <v>372738449.13</v>
      </c>
      <c r="J23" s="320">
        <f t="shared" si="2"/>
        <v>-100752606.87</v>
      </c>
    </row>
    <row r="24" spans="2:10" s="311" customFormat="1" x14ac:dyDescent="0.25">
      <c r="B24" s="316"/>
      <c r="C24" s="317" t="s">
        <v>263</v>
      </c>
      <c r="D24" s="318"/>
      <c r="E24" s="319">
        <v>379802482</v>
      </c>
      <c r="F24" s="319">
        <v>16140258</v>
      </c>
      <c r="G24" s="320">
        <f t="shared" si="1"/>
        <v>395942740</v>
      </c>
      <c r="H24" s="322">
        <v>302031793.99000001</v>
      </c>
      <c r="I24" s="322">
        <v>302031793.99000001</v>
      </c>
      <c r="J24" s="320">
        <f t="shared" si="2"/>
        <v>-77770688.00999999</v>
      </c>
    </row>
    <row r="25" spans="2:10" s="315" customFormat="1" x14ac:dyDescent="0.25">
      <c r="B25" s="312"/>
      <c r="C25" s="544" t="s">
        <v>252</v>
      </c>
      <c r="D25" s="545"/>
      <c r="E25" s="313">
        <f>+E26+E27+E28</f>
        <v>153657319</v>
      </c>
      <c r="F25" s="313">
        <f>+F26+F27+F28</f>
        <v>53645556.630000003</v>
      </c>
      <c r="G25" s="314">
        <f t="shared" si="1"/>
        <v>207302875.63</v>
      </c>
      <c r="H25" s="313">
        <f>+H26+H27+H28</f>
        <v>183921201.39000002</v>
      </c>
      <c r="I25" s="313">
        <f>+I26+I27+I28</f>
        <v>183921201.39000002</v>
      </c>
      <c r="J25" s="314">
        <f t="shared" si="2"/>
        <v>30263882.390000015</v>
      </c>
    </row>
    <row r="26" spans="2:10" s="311" customFormat="1" x14ac:dyDescent="0.25">
      <c r="B26" s="316"/>
      <c r="C26" s="317" t="s">
        <v>263</v>
      </c>
      <c r="D26" s="318"/>
      <c r="E26" s="319">
        <v>0</v>
      </c>
      <c r="F26" s="319">
        <f>2311369.5+15530626</f>
        <v>17841995.5</v>
      </c>
      <c r="G26" s="320">
        <f t="shared" si="1"/>
        <v>17841995.5</v>
      </c>
      <c r="H26" s="319">
        <v>17884347.370000001</v>
      </c>
      <c r="I26" s="319">
        <v>17884347.370000001</v>
      </c>
      <c r="J26" s="320">
        <f t="shared" si="2"/>
        <v>17884347.370000001</v>
      </c>
    </row>
    <row r="27" spans="2:10" s="311" customFormat="1" x14ac:dyDescent="0.25">
      <c r="B27" s="316"/>
      <c r="C27" s="317" t="s">
        <v>264</v>
      </c>
      <c r="D27" s="318"/>
      <c r="E27" s="319">
        <v>153657319</v>
      </c>
      <c r="F27" s="319">
        <v>32697435.93</v>
      </c>
      <c r="G27" s="320">
        <f t="shared" si="1"/>
        <v>186354754.93000001</v>
      </c>
      <c r="H27" s="319">
        <v>162916448.94</v>
      </c>
      <c r="I27" s="319">
        <v>162916448.94</v>
      </c>
      <c r="J27" s="320">
        <f t="shared" si="2"/>
        <v>9259129.9399999976</v>
      </c>
    </row>
    <row r="28" spans="2:10" s="311" customFormat="1" x14ac:dyDescent="0.25">
      <c r="B28" s="316"/>
      <c r="C28" s="317" t="s">
        <v>262</v>
      </c>
      <c r="D28" s="318"/>
      <c r="E28" s="319">
        <v>0</v>
      </c>
      <c r="F28" s="319">
        <v>3106125.2</v>
      </c>
      <c r="G28" s="320">
        <f t="shared" si="1"/>
        <v>3106125.2</v>
      </c>
      <c r="H28" s="319">
        <v>3120405.08</v>
      </c>
      <c r="I28" s="319">
        <v>3120405.08</v>
      </c>
      <c r="J28" s="320">
        <f>+I28-E28</f>
        <v>3120405.08</v>
      </c>
    </row>
    <row r="29" spans="2:10" s="311" customFormat="1" x14ac:dyDescent="0.25">
      <c r="B29" s="307" t="s">
        <v>265</v>
      </c>
      <c r="C29" s="323"/>
      <c r="D29" s="324"/>
      <c r="E29" s="310">
        <f>+E30</f>
        <v>125136689</v>
      </c>
      <c r="F29" s="310">
        <f>+F30</f>
        <v>0</v>
      </c>
      <c r="G29" s="325">
        <f>+E29+F29</f>
        <v>125136689</v>
      </c>
      <c r="H29" s="310">
        <f>+H30</f>
        <v>0</v>
      </c>
      <c r="I29" s="310">
        <f>+I30</f>
        <v>0</v>
      </c>
      <c r="J29" s="310">
        <f>+J30</f>
        <v>-125136689</v>
      </c>
    </row>
    <row r="30" spans="2:10" s="311" customFormat="1" x14ac:dyDescent="0.25">
      <c r="B30" s="316"/>
      <c r="C30" s="546" t="s">
        <v>253</v>
      </c>
      <c r="D30" s="547"/>
      <c r="E30" s="319">
        <f>+E31</f>
        <v>125136689</v>
      </c>
      <c r="F30" s="319">
        <f>+F31</f>
        <v>0</v>
      </c>
      <c r="G30" s="320">
        <f>+E30+F30</f>
        <v>125136689</v>
      </c>
      <c r="H30" s="319">
        <v>0</v>
      </c>
      <c r="I30" s="319">
        <v>0</v>
      </c>
      <c r="J30" s="320">
        <f>+I30-E30</f>
        <v>-125136689</v>
      </c>
    </row>
    <row r="31" spans="2:10" s="311" customFormat="1" x14ac:dyDescent="0.25">
      <c r="B31" s="316"/>
      <c r="C31" s="546" t="s">
        <v>266</v>
      </c>
      <c r="D31" s="547"/>
      <c r="E31" s="319">
        <v>125136689</v>
      </c>
      <c r="F31" s="319">
        <v>0</v>
      </c>
      <c r="G31" s="320">
        <f>+E31+F31</f>
        <v>125136689</v>
      </c>
      <c r="H31" s="319">
        <v>0</v>
      </c>
      <c r="I31" s="319">
        <v>0</v>
      </c>
      <c r="J31" s="320">
        <f>+I31-E31</f>
        <v>-125136689</v>
      </c>
    </row>
    <row r="32" spans="2:10" s="311" customFormat="1" x14ac:dyDescent="0.25">
      <c r="B32" s="326"/>
      <c r="C32" s="327"/>
      <c r="D32" s="328" t="s">
        <v>267</v>
      </c>
      <c r="E32" s="329">
        <f t="shared" ref="E32:J32" si="3">+E29+E11</f>
        <v>1756306061</v>
      </c>
      <c r="F32" s="329">
        <f t="shared" si="3"/>
        <v>170270537.56</v>
      </c>
      <c r="G32" s="329">
        <f t="shared" si="3"/>
        <v>1926576598.5599999</v>
      </c>
      <c r="H32" s="329">
        <f t="shared" si="3"/>
        <v>1511200984.6300001</v>
      </c>
      <c r="I32" s="329">
        <f t="shared" si="3"/>
        <v>1511200984.6300001</v>
      </c>
      <c r="J32" s="329">
        <f t="shared" si="3"/>
        <v>-245105076.36999997</v>
      </c>
    </row>
    <row r="33" spans="2:11" s="315" customFormat="1" x14ac:dyDescent="0.25">
      <c r="B33" s="312"/>
      <c r="C33" s="330" t="s">
        <v>255</v>
      </c>
      <c r="D33" s="331"/>
      <c r="E33" s="314">
        <v>0</v>
      </c>
      <c r="F33" s="314">
        <f>+F34</f>
        <v>0</v>
      </c>
      <c r="G33" s="314">
        <f t="shared" si="1"/>
        <v>0</v>
      </c>
      <c r="H33" s="314">
        <f>+H34</f>
        <v>1469202.35</v>
      </c>
      <c r="I33" s="314">
        <f>+I34</f>
        <v>1469202.35</v>
      </c>
      <c r="J33" s="314">
        <f t="shared" si="2"/>
        <v>1469202.35</v>
      </c>
    </row>
    <row r="34" spans="2:11" s="311" customFormat="1" x14ac:dyDescent="0.25">
      <c r="B34" s="316"/>
      <c r="C34" s="317" t="s">
        <v>262</v>
      </c>
      <c r="D34" s="321"/>
      <c r="E34" s="320">
        <v>0</v>
      </c>
      <c r="F34" s="320">
        <v>0</v>
      </c>
      <c r="G34" s="320">
        <f t="shared" si="1"/>
        <v>0</v>
      </c>
      <c r="H34" s="320">
        <v>1469202.35</v>
      </c>
      <c r="I34" s="320">
        <v>1469202.35</v>
      </c>
      <c r="J34" s="320">
        <f t="shared" si="2"/>
        <v>1469202.35</v>
      </c>
    </row>
    <row r="35" spans="2:11" s="311" customFormat="1" x14ac:dyDescent="0.25">
      <c r="B35" s="326"/>
      <c r="C35" s="327"/>
      <c r="D35" s="328" t="s">
        <v>268</v>
      </c>
      <c r="E35" s="329">
        <f t="shared" ref="E35:J35" si="4">+E32+E33</f>
        <v>1756306061</v>
      </c>
      <c r="F35" s="329">
        <f t="shared" si="4"/>
        <v>170270537.56</v>
      </c>
      <c r="G35" s="329">
        <f t="shared" si="4"/>
        <v>1926576598.5599999</v>
      </c>
      <c r="H35" s="329">
        <f t="shared" si="4"/>
        <v>1512670186.98</v>
      </c>
      <c r="I35" s="329">
        <f t="shared" si="4"/>
        <v>1512670186.98</v>
      </c>
      <c r="J35" s="548">
        <f t="shared" si="4"/>
        <v>-243635874.01999998</v>
      </c>
    </row>
    <row r="36" spans="2:11" x14ac:dyDescent="0.25">
      <c r="B36" s="332"/>
      <c r="C36" s="332"/>
      <c r="D36" s="332"/>
      <c r="E36" s="333"/>
      <c r="F36" s="333"/>
      <c r="G36" s="333"/>
      <c r="H36" s="550" t="s">
        <v>269</v>
      </c>
      <c r="I36" s="551"/>
      <c r="J36" s="549"/>
    </row>
    <row r="37" spans="2:11" x14ac:dyDescent="0.25">
      <c r="B37" s="552"/>
      <c r="C37" s="552"/>
      <c r="D37" s="552"/>
      <c r="E37" s="552"/>
      <c r="F37" s="552"/>
      <c r="G37" s="552"/>
      <c r="H37" s="552"/>
      <c r="I37" s="552"/>
      <c r="J37" s="552"/>
    </row>
    <row r="38" spans="2:11" x14ac:dyDescent="0.25">
      <c r="B38" s="334" t="s">
        <v>270</v>
      </c>
      <c r="C38" s="334"/>
      <c r="D38" s="335"/>
      <c r="E38" s="335"/>
      <c r="F38" s="335"/>
      <c r="G38" s="336"/>
      <c r="H38" s="335"/>
      <c r="I38" s="336"/>
      <c r="J38" s="335"/>
    </row>
    <row r="39" spans="2:11" x14ac:dyDescent="0.25">
      <c r="B39" s="335"/>
      <c r="C39" s="335"/>
      <c r="D39" s="335"/>
      <c r="E39" s="336"/>
      <c r="F39" s="336"/>
      <c r="G39" s="336"/>
      <c r="H39" s="336"/>
      <c r="I39" s="336"/>
      <c r="J39" s="336"/>
      <c r="K39" s="146"/>
    </row>
    <row r="40" spans="2:11" x14ac:dyDescent="0.25">
      <c r="G40" s="146"/>
      <c r="H40" s="146"/>
    </row>
  </sheetData>
  <mergeCells count="19">
    <mergeCell ref="B3:J3"/>
    <mergeCell ref="B4:J4"/>
    <mergeCell ref="B5:J5"/>
    <mergeCell ref="B6:J6"/>
    <mergeCell ref="B7:D9"/>
    <mergeCell ref="E7:I7"/>
    <mergeCell ref="J7:J8"/>
    <mergeCell ref="B37:J37"/>
    <mergeCell ref="C12:D12"/>
    <mergeCell ref="C14:D14"/>
    <mergeCell ref="C16:D16"/>
    <mergeCell ref="C18:D18"/>
    <mergeCell ref="C20:D20"/>
    <mergeCell ref="C22:D22"/>
    <mergeCell ref="C25:D25"/>
    <mergeCell ref="C30:D30"/>
    <mergeCell ref="C31:D31"/>
    <mergeCell ref="J35:J36"/>
    <mergeCell ref="H36:I36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ignoredErrors>
    <ignoredError sqref="E9:I9" numberStoredAsText="1"/>
    <ignoredError sqref="E12:E22 E25:E30 F12:F26 F30 H12:H25 I12:I25" unlockedFormula="1"/>
    <ignoredError sqref="G14:G29 G12 J29:J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5</vt:i4>
      </vt:variant>
    </vt:vector>
  </HeadingPairs>
  <TitlesOfParts>
    <vt:vector size="21" baseType="lpstr">
      <vt:lpstr>SITFIN</vt:lpstr>
      <vt:lpstr>ANACT</vt:lpstr>
      <vt:lpstr>ANADEU</vt:lpstr>
      <vt:lpstr>HAC</vt:lpstr>
      <vt:lpstr>ACTIV</vt:lpstr>
      <vt:lpstr>CAMB</vt:lpstr>
      <vt:lpstr>FLUJO</vt:lpstr>
      <vt:lpstr>ANAING</vt:lpstr>
      <vt:lpstr>INGXFTE</vt:lpstr>
      <vt:lpstr>OBJGAS</vt:lpstr>
      <vt:lpstr>TIPGAS</vt:lpstr>
      <vt:lpstr>ADM</vt:lpstr>
      <vt:lpstr>FUNC</vt:lpstr>
      <vt:lpstr>PROGR</vt:lpstr>
      <vt:lpstr>END</vt:lpstr>
      <vt:lpstr>INT</vt:lpstr>
      <vt:lpstr>ACTIV!Área_de_impresión</vt:lpstr>
      <vt:lpstr>ANACT!Área_de_impresión</vt:lpstr>
      <vt:lpstr>CAMB!Área_de_impresión</vt:lpstr>
      <vt:lpstr>SITFIN!Área_de_impresión</vt:lpstr>
      <vt:lpstr>OBJGAS!Títulos_a_imprimir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Garcia Martinez</dc:creator>
  <cp:lastModifiedBy>e</cp:lastModifiedBy>
  <cp:lastPrinted>2018-10-22T23:12:32Z</cp:lastPrinted>
  <dcterms:created xsi:type="dcterms:W3CDTF">2018-10-15T16:31:22Z</dcterms:created>
  <dcterms:modified xsi:type="dcterms:W3CDTF">2018-11-13T16:02:47Z</dcterms:modified>
</cp:coreProperties>
</file>